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05" tabRatio="855" firstSheet="8" activeTab="16"/>
  </bookViews>
  <sheets>
    <sheet name="2016" sheetId="1" r:id="rId1"/>
    <sheet name="2017 Ф3( план)" sheetId="2" r:id="rId2"/>
    <sheet name="2017 прил.(факт)" sheetId="3" r:id="rId3"/>
    <sheet name="2018 Ф3 (план)" sheetId="4" r:id="rId4"/>
    <sheet name="2018 (факт)" sheetId="5" r:id="rId5"/>
    <sheet name="2019 Ф3 (план)" sheetId="7" r:id="rId6"/>
    <sheet name="2019 Ф3 (факт)" sheetId="14" state="hidden" r:id="rId7"/>
    <sheet name="2019 (факт)" sheetId="12" r:id="rId8"/>
    <sheet name="2020 Ф3 (план)" sheetId="13" r:id="rId9"/>
    <sheet name="2020 (факт)" sheetId="16" r:id="rId10"/>
    <sheet name="2021 Ф3 (план)" sheetId="15" r:id="rId11"/>
    <sheet name="2021 (факт)" sheetId="18" r:id="rId12"/>
    <sheet name="2022 Ф3 (план)" sheetId="17" r:id="rId13"/>
    <sheet name="2022 (факт)" sheetId="22" r:id="rId14"/>
    <sheet name="2023 Ф3 (план)" sheetId="19" r:id="rId15"/>
    <sheet name="2024 Ф3 (план)" sheetId="20" r:id="rId16"/>
    <sheet name="2025 Ф3 (план)" sheetId="21" r:id="rId17"/>
  </sheets>
  <definedNames>
    <definedName name="_xlnm.Print_Area" localSheetId="2">'2017 прил.(факт)'!$A$1:$I$28</definedName>
    <definedName name="_xlnm.Print_Area" localSheetId="1">'2017 Ф3( план)'!$A$6:$H$21</definedName>
    <definedName name="_xlnm.Print_Area" localSheetId="3">'2018 Ф3 (план)'!$A$1:$H$10</definedName>
    <definedName name="_xlnm.Print_Area" localSheetId="5">'2019 Ф3 (план)'!$A$1:$H$9</definedName>
    <definedName name="_xlnm.Print_Area" localSheetId="6">'2019 Ф3 (факт)'!$A$1:$H$9</definedName>
    <definedName name="_xlnm.Print_Area" localSheetId="8">'2020 Ф3 (план)'!$A$1:$H$9</definedName>
    <definedName name="_xlnm.Print_Area" localSheetId="10">'2021 Ф3 (план)'!$A$1:$H$6</definedName>
    <definedName name="_xlnm.Print_Area" localSheetId="12">'2022 Ф3 (план)'!$A$1:$H$6</definedName>
    <definedName name="_xlnm.Print_Area" localSheetId="14">'2023 Ф3 (план)'!$A$1:$H$6</definedName>
    <definedName name="_xlnm.Print_Area" localSheetId="15">'2024 Ф3 (план)'!$A$1:$H$6</definedName>
    <definedName name="_xlnm.Print_Area" localSheetId="16">'2025 Ф3 (план)'!$A$1:$H$6</definedName>
  </definedNames>
  <calcPr calcId="162913"/>
</workbook>
</file>

<file path=xl/calcChain.xml><?xml version="1.0" encoding="utf-8"?>
<calcChain xmlns="http://schemas.openxmlformats.org/spreadsheetml/2006/main">
  <c r="H21" i="22" l="1"/>
  <c r="G6" i="22"/>
  <c r="H8" i="22"/>
  <c r="H9" i="22"/>
  <c r="H10" i="22"/>
  <c r="H11" i="22"/>
  <c r="H12" i="22"/>
  <c r="H13" i="22"/>
  <c r="H15" i="22"/>
  <c r="H16" i="22"/>
  <c r="H17" i="22"/>
  <c r="H18" i="22"/>
  <c r="H19" i="22"/>
  <c r="H20" i="22"/>
  <c r="H22" i="22"/>
  <c r="F6" i="22"/>
  <c r="D21" i="22"/>
  <c r="C21" i="22"/>
  <c r="D6" i="22"/>
  <c r="C6" i="22"/>
  <c r="E8" i="22"/>
  <c r="E9" i="22"/>
  <c r="E10" i="22"/>
  <c r="E11" i="22"/>
  <c r="E12" i="22"/>
  <c r="E13" i="22"/>
  <c r="E15" i="22"/>
  <c r="E16" i="22"/>
  <c r="E17" i="22"/>
  <c r="E18" i="22"/>
  <c r="E19" i="22"/>
  <c r="E20" i="22"/>
  <c r="E21" i="22"/>
  <c r="E22" i="22"/>
  <c r="H7" i="22"/>
  <c r="G6" i="18"/>
  <c r="F6" i="18"/>
  <c r="E9" i="18"/>
  <c r="H10" i="18"/>
  <c r="H11" i="18"/>
  <c r="H12" i="18"/>
  <c r="H13" i="18"/>
  <c r="H14" i="18"/>
  <c r="H15" i="18"/>
  <c r="H7" i="18"/>
  <c r="H8" i="18"/>
  <c r="E8" i="18"/>
  <c r="E10" i="18"/>
  <c r="E11" i="18"/>
  <c r="E12" i="18"/>
  <c r="E13" i="18"/>
  <c r="E14" i="18"/>
  <c r="E15" i="18"/>
  <c r="E7" i="18"/>
  <c r="C6" i="18"/>
  <c r="E14" i="16"/>
  <c r="E15" i="16"/>
  <c r="E16" i="16"/>
  <c r="E17" i="16"/>
  <c r="F8" i="16"/>
  <c r="G8" i="16"/>
  <c r="F9" i="16"/>
  <c r="G9" i="16"/>
  <c r="F10" i="16"/>
  <c r="G10" i="16"/>
  <c r="F11" i="16"/>
  <c r="G11" i="16"/>
  <c r="F12" i="16"/>
  <c r="G12" i="16"/>
  <c r="H12" i="16" s="1"/>
  <c r="F13" i="16"/>
  <c r="G13" i="16"/>
  <c r="F14" i="16"/>
  <c r="G14" i="16"/>
  <c r="F15" i="16"/>
  <c r="G15" i="16"/>
  <c r="F16" i="16"/>
  <c r="G16" i="16"/>
  <c r="F17" i="16"/>
  <c r="G17" i="16"/>
  <c r="F18" i="16"/>
  <c r="G18" i="16"/>
  <c r="G7" i="16"/>
  <c r="F7" i="16"/>
  <c r="D6" i="16"/>
  <c r="C6" i="16"/>
  <c r="E13" i="16"/>
  <c r="E12" i="16"/>
  <c r="E11" i="16"/>
  <c r="H8" i="16"/>
  <c r="H15" i="12"/>
  <c r="H10" i="12"/>
  <c r="F7" i="12"/>
  <c r="F12" i="12"/>
  <c r="F13" i="12"/>
  <c r="F14" i="12"/>
  <c r="H14" i="12" s="1"/>
  <c r="F15" i="12"/>
  <c r="F16" i="12"/>
  <c r="H16" i="12" s="1"/>
  <c r="F17" i="12"/>
  <c r="H17" i="12" s="1"/>
  <c r="F18" i="12"/>
  <c r="H18" i="12" s="1"/>
  <c r="F19" i="12"/>
  <c r="H19" i="12" s="1"/>
  <c r="F20" i="12"/>
  <c r="H20" i="12" s="1"/>
  <c r="F11" i="12"/>
  <c r="H8" i="12"/>
  <c r="H9" i="12"/>
  <c r="H12" i="12"/>
  <c r="H13" i="12"/>
  <c r="E12" i="12"/>
  <c r="E13" i="12"/>
  <c r="E14" i="12"/>
  <c r="E15" i="12"/>
  <c r="E16" i="12"/>
  <c r="E17" i="12"/>
  <c r="E18" i="12"/>
  <c r="E19" i="12"/>
  <c r="E20" i="12"/>
  <c r="E11" i="12"/>
  <c r="D6" i="12"/>
  <c r="C6" i="12"/>
  <c r="G15" i="5"/>
  <c r="G13" i="5"/>
  <c r="G11" i="5"/>
  <c r="D15" i="5"/>
  <c r="D13" i="5"/>
  <c r="D11" i="5"/>
  <c r="H8" i="5"/>
  <c r="H9" i="5"/>
  <c r="H10" i="5"/>
  <c r="E8" i="5"/>
  <c r="E9" i="5"/>
  <c r="E10" i="5"/>
  <c r="G6" i="5"/>
  <c r="F6" i="5"/>
  <c r="C6" i="5"/>
  <c r="H7" i="5"/>
  <c r="E7" i="5"/>
  <c r="H6" i="1"/>
  <c r="E6" i="1"/>
  <c r="D6" i="1"/>
  <c r="H28" i="3"/>
  <c r="H26" i="3"/>
  <c r="H25" i="3"/>
  <c r="H24" i="3"/>
  <c r="H23" i="3"/>
  <c r="H22" i="3"/>
  <c r="H21" i="3"/>
  <c r="G23" i="3"/>
  <c r="H20" i="3"/>
  <c r="H19" i="3"/>
  <c r="H18" i="3"/>
  <c r="H15" i="3"/>
  <c r="H14" i="3"/>
  <c r="I14" i="3" s="1"/>
  <c r="H13" i="3"/>
  <c r="H11" i="3"/>
  <c r="H10" i="3"/>
  <c r="I10" i="3" s="1"/>
  <c r="G8" i="3"/>
  <c r="I8" i="3" s="1"/>
  <c r="G9" i="3"/>
  <c r="I9" i="3" s="1"/>
  <c r="G10" i="3"/>
  <c r="G11" i="3"/>
  <c r="G12" i="3"/>
  <c r="I12" i="3" s="1"/>
  <c r="G13" i="3"/>
  <c r="G14" i="3"/>
  <c r="G15" i="3"/>
  <c r="G16" i="3"/>
  <c r="I16" i="3" s="1"/>
  <c r="G17" i="3"/>
  <c r="I17" i="3" s="1"/>
  <c r="G18" i="3"/>
  <c r="G19" i="3"/>
  <c r="G20" i="3"/>
  <c r="G21" i="3"/>
  <c r="G22" i="3"/>
  <c r="G24" i="3"/>
  <c r="G25" i="3"/>
  <c r="G26" i="3"/>
  <c r="G27" i="3"/>
  <c r="G28" i="3"/>
  <c r="G7" i="3"/>
  <c r="I7" i="3" s="1"/>
  <c r="F18" i="3"/>
  <c r="F19" i="3"/>
  <c r="F20" i="3"/>
  <c r="E27" i="3"/>
  <c r="H27" i="3" s="1"/>
  <c r="E25" i="3"/>
  <c r="E22" i="3"/>
  <c r="E21" i="3"/>
  <c r="D6" i="3"/>
  <c r="F15" i="3"/>
  <c r="F16" i="3"/>
  <c r="F17" i="3"/>
  <c r="F9" i="3"/>
  <c r="F10" i="3"/>
  <c r="F11" i="3"/>
  <c r="F12" i="3"/>
  <c r="F13" i="3"/>
  <c r="F14" i="3"/>
  <c r="F8" i="3"/>
  <c r="F7" i="3"/>
  <c r="F7" i="1"/>
  <c r="J8" i="1"/>
  <c r="J9" i="1"/>
  <c r="J10" i="1"/>
  <c r="J11" i="1"/>
  <c r="J12" i="1"/>
  <c r="J13" i="1"/>
  <c r="J14" i="1"/>
  <c r="J15" i="1"/>
  <c r="J16" i="1"/>
  <c r="J17" i="1"/>
  <c r="J7" i="1"/>
  <c r="G8" i="1"/>
  <c r="G9" i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G7" i="1"/>
  <c r="I7" i="1" s="1"/>
  <c r="F10" i="1"/>
  <c r="F11" i="1"/>
  <c r="F12" i="1"/>
  <c r="F13" i="1"/>
  <c r="F14" i="1"/>
  <c r="F15" i="1"/>
  <c r="F16" i="1"/>
  <c r="H6" i="22" l="1"/>
  <c r="E6" i="22"/>
  <c r="I11" i="3"/>
  <c r="I18" i="3"/>
  <c r="F6" i="1"/>
  <c r="H14" i="16"/>
  <c r="H10" i="16"/>
  <c r="I20" i="3"/>
  <c r="I15" i="3"/>
  <c r="F6" i="12"/>
  <c r="E6" i="3"/>
  <c r="F6" i="3" s="1"/>
  <c r="I13" i="3"/>
  <c r="I19" i="3"/>
  <c r="D6" i="18"/>
  <c r="E6" i="18" s="1"/>
  <c r="H16" i="16"/>
  <c r="H17" i="16"/>
  <c r="H15" i="16"/>
  <c r="H13" i="16"/>
  <c r="H11" i="16"/>
  <c r="H9" i="16"/>
  <c r="G6" i="16"/>
  <c r="H7" i="16"/>
  <c r="F6" i="16"/>
  <c r="E6" i="16"/>
  <c r="H11" i="12"/>
  <c r="G6" i="12"/>
  <c r="H6" i="12" s="1"/>
  <c r="H7" i="12"/>
  <c r="E6" i="12"/>
  <c r="D6" i="5"/>
  <c r="E6" i="5" s="1"/>
  <c r="H6" i="5"/>
  <c r="G6" i="1"/>
  <c r="I6" i="1" s="1"/>
  <c r="H6" i="3"/>
  <c r="G6" i="3"/>
  <c r="I6" i="3" l="1"/>
  <c r="H9" i="18"/>
  <c r="H6" i="18"/>
  <c r="H6" i="16"/>
</calcChain>
</file>

<file path=xl/sharedStrings.xml><?xml version="1.0" encoding="utf-8"?>
<sst xmlns="http://schemas.openxmlformats.org/spreadsheetml/2006/main" count="939" uniqueCount="388">
  <si>
    <t xml:space="preserve"> N п/п</t>
  </si>
  <si>
    <t>Наименование инвестиционной программы (проекта инвестиционной программы)</t>
  </si>
  <si>
    <t>Инвестиционная программа всего, в том числе (проект инвестиционной программы)</t>
  </si>
  <si>
    <t>Разработка и внедрение модулей АСУ ППК</t>
  </si>
  <si>
    <t>Портативная контрольно-кассовая техника МК-35</t>
  </si>
  <si>
    <t xml:space="preserve">Система подсчета пассажиров DILAX </t>
  </si>
  <si>
    <t>Легковой автомобиль</t>
  </si>
  <si>
    <t>Системные блоки для стационарных касс</t>
  </si>
  <si>
    <t xml:space="preserve">Система видеонаблюдения </t>
  </si>
  <si>
    <t>Грузопассажирский служебный автомобиль</t>
  </si>
  <si>
    <t>Кондиционер</t>
  </si>
  <si>
    <t>Ионно-дрейфовый детектор «Кербер-Т»</t>
  </si>
  <si>
    <t>Оргтехника (сервер)</t>
  </si>
  <si>
    <t>Прочее (терминалы самообслуживания, информационные киоски, ПО Геоинформационная система)</t>
  </si>
  <si>
    <t>Приложение № 1  к форме № 3</t>
  </si>
  <si>
    <t>Освоение капитальных вложений</t>
  </si>
  <si>
    <t>Ввод в эксплуатацию</t>
  </si>
  <si>
    <t>План освоения капитальных вложений 2016 год (млн.руб.)</t>
  </si>
  <si>
    <t>Факт освоения капитальных вложений 2016 год (млн.руб.)</t>
  </si>
  <si>
    <t>План ввода в эксплуатацию 2016 год (млн.руб.)</t>
  </si>
  <si>
    <t>Факт ввода в эксплуатацию капитальных вложений 2016 год (млн.руб.)</t>
  </si>
  <si>
    <t>% выполнения плана освоения капитальных вложений 2016 год</t>
  </si>
  <si>
    <t>% выполнения плана ввода в эксплуатацию капитальных вложений 2016 год</t>
  </si>
  <si>
    <t>Незавершенные капитальные вложения на начало 2016 года</t>
  </si>
  <si>
    <t>Незавершенные капитальные вложения на конец 2016 года</t>
  </si>
  <si>
    <t>-</t>
  </si>
  <si>
    <t>Цели и задачи инвестиционногой проекта</t>
  </si>
  <si>
    <t>Ожидаемые социально-экономический и бюджетный эффект от реализации инвестиционного проекта</t>
  </si>
  <si>
    <t>Срок окупаемости инвестиционного проекта</t>
  </si>
  <si>
    <t>Объем расходов, необходимых для подготовки и реализации инвестиционного проекта, в том числе данные об объемах финансирования расходов на реализацию проекта за счет средств бюджетов всех уровней бюджетной системы Российской Федерации (млн.руб.)</t>
  </si>
  <si>
    <t>Поэтапный план реализации инвестиционного проекта</t>
  </si>
  <si>
    <t>Отчет о реализации инвестиционной программы</t>
  </si>
  <si>
    <t>Предоставление WiFi сетей в электропоездах</t>
  </si>
  <si>
    <t>Оборудование для модернизации клиентских устройств системы АСУ ППК для чтения и записи Абонементных билетов нв БСК</t>
  </si>
  <si>
    <t>Модификация ПО "АРМ графиста"</t>
  </si>
  <si>
    <t>Плоттер</t>
  </si>
  <si>
    <t>Разработка и внедрение программно-аппаратного комплекса ГИС АСУ ППК</t>
  </si>
  <si>
    <t>Комплекты модернизации оборудования для исполнения закона о ККТ (в соответствии с ФЗ-54) - ПТК "МК-35К"</t>
  </si>
  <si>
    <t>Комплекты модернизации оборудования для исполнения закона о ККТ (в соответствии с ФЗ-54) - ПРИМ-08Т</t>
  </si>
  <si>
    <t>Комплекты модернизации оборудования для исполнения закона о ККТ (в соответствии с ФЗ-54) - ПРИМ-21К</t>
  </si>
  <si>
    <t>Модернизация оборудования для проекта "Мобильное приложение" на базе АСУ ППК</t>
  </si>
  <si>
    <t>Мобильный терминал для реализации пилотного проекта автоматизации работы ревизорского аппарата компании</t>
  </si>
  <si>
    <t>Проект реализуется до конца 2017 года</t>
  </si>
  <si>
    <t>1,371 млн.руб.                                                    Источник финансирования - амортизация</t>
  </si>
  <si>
    <t>Ноутбуки</t>
  </si>
  <si>
    <t>2,078 млн. руб.                                                   Источник финансирования - амортизация</t>
  </si>
  <si>
    <t>Цель - выполнение мероприятий по повышению уровня лояльности пассажиров, повышению уровня технологической дисциплины работников билетных касс АО «СПК». Задача - приобретение технических средств видеонаблюдения и фиксации аудиозаписи «кассир-пассажир» в помещениях билетных касс АО «СПК».</t>
  </si>
  <si>
    <t> Повышение качества обслуживания пассажиров за счет укрепления дисциплины билетных кассиров и снижения числа жалоб и конфликтных ситуаций; - Повышение удовлетворенности пассажиров услугами пригородного комплекса и как следствие повышение количества лояльных пассажиров.</t>
  </si>
  <si>
    <t>Отсутствует</t>
  </si>
  <si>
    <t>4,745 млн.руб.                                                 Источник финансирования - амортизация</t>
  </si>
  <si>
    <t>0,600 млн.руб.                                                    Источник финансирования - амортизация</t>
  </si>
  <si>
    <t>0,860 млн.руб.                                                   Источник финансирования - амортизация</t>
  </si>
  <si>
    <t>0,240 млн.руб.                                                   Источник финансирования - амортизация</t>
  </si>
  <si>
    <t>1,600 млн.руб.                                                   Источник финансирования - амортизация</t>
  </si>
  <si>
    <t>2,000 млн. руб.                                                  Источник финансирования - амортизация</t>
  </si>
  <si>
    <t>1,760 млн. руб.                                                  Источник финансирования - амортизация</t>
  </si>
  <si>
    <t>1,050 млн.руб.                                                Источник финансирования - амортизация</t>
  </si>
  <si>
    <t>9,650 млн.руб.                                                 Источник финансирования - амортизация</t>
  </si>
  <si>
    <t>1,917 млн. руб.                                                 Источник финансирования - амортизация</t>
  </si>
  <si>
    <t>2,948 млн. руб.                                                 Источник финансирования - амортизация</t>
  </si>
  <si>
    <t>0,980 млн. руб.                                                  Источник финансирования - амортизация</t>
  </si>
  <si>
    <t>Совершенстование работы ревизорского аппарата, сокращение возможностей для безбилетного проезда.</t>
  </si>
  <si>
    <t>Технологический эффект:                       -Инструмент оперативного и достоверного контроля проездных документов;   - Сбор данных для возможного последующего отображения местоположения РКК и привязки местоположения проверки билетов к самим проверенным билетам;  - повышение контроля за процессом работы пригородного комплекса.</t>
  </si>
  <si>
    <t xml:space="preserve">На рабочих местах по продаже билетов будут установлены новые системные блоки персональных компьютеров в количестве 20 штук с необходимым для работы программным обеспечением «АРМ Кассира» и всеми необходимыми интерфейсами для подключения периферийных устройств, необходимых для работы кассы. </t>
  </si>
  <si>
    <t xml:space="preserve">Экономический эффект:
Отсутствует.
 -Технологический эффект:
Техническое обеспечение возможности работы билетных касс.
</t>
  </si>
  <si>
    <t>Плановая замена сольвентного плоттера с функцией резки Mimaki СJV30-160 находящегося в эксплуатации с 2009 года для изготовления наглядной информации для пассажиров (расписания движения пригородных поездов, информации для пассажиров).</t>
  </si>
  <si>
    <t>Технологический эффект: бесперебойная работа оборудования.</t>
  </si>
  <si>
    <t xml:space="preserve">Технологический эффект:
Техническое обеспечение руководителей компании.
</t>
  </si>
  <si>
    <t>Проект выполняет задачу по автоматизации  контроля-доступа пассажиров на платформ по электронным билетам, приобретенным через "Мобильное приложение "Пригород" АО "СПК".</t>
  </si>
  <si>
    <t xml:space="preserve">Технологический эффект:
- Подготовка турникетного оборудования для возможности использования электронных билетов оформленных с помощью Мобильного приложения «Пригород».
</t>
  </si>
  <si>
    <t>Приобретение замены служебному автомобилю Пежо Боксер, обслуживающему Южно-Уральский полигон компании, с одновременной продажей существующего автомобиля.</t>
  </si>
  <si>
    <t xml:space="preserve">Геоинформационная система (ГИС) предназначена для сбора, анализа, архивирования и визуализации на интерактивной карте (или схеме маршрутов) информации о стационарных и подвижных объектах ОАО “СПК”, а также отображения данных об их состоянии, формирования связанных с ними оперативных оповещений и соответствующей отчетности.
</t>
  </si>
  <si>
    <t xml:space="preserve">Основными результатами внедрения программы являются:
1. Сбор необходимых данных в одном месте, предоставление данных в оперативном режиме (всегда под рукой) для любого совещания в РЖД, Правительстве и т.д.
2. Контроль за РБК (на основании данных по позиционированию МК-35К).
3. Предоставление достоверной информации о соблюдении расписания движения поездов, соблюдения скорости движения, отклонений от маршрутов движения поездов и разъездных кассиров.
4. Контроль работы оборудования.
5. Повышение качества обслуживания и удобства пассажиров за счет информирования о реальном (прогнозируемом) времени прибытия поездов на интересующие станции и информирования о ближайших точках продажи билетов.
</t>
  </si>
  <si>
    <t>Повышение привлекательности услуг пригородного комплекса, привлечение пассажиров, клиентоориентированность</t>
  </si>
  <si>
    <t>Установка технических средств в ККТ. Реализация проекта необходима для выполнения требований законодательства (ФЗ от 22.05.2003 N 54-ФЗ (ред. от 03.07.2016) "О применении контрольно-кассовой техники при осуществлении наличных денежных расчетов и (или) расчетов с использованием электронных средств платежа").</t>
  </si>
  <si>
    <t xml:space="preserve">Установка технических средств в ККТ для реализации  проекта «Абонементы на БСК» и оптимизация количества дополнительного оборудования.
</t>
  </si>
  <si>
    <t xml:space="preserve">Модернизация турникетных комплексов, МК-35К, АРМ кассира и БПА для возможности продажи и контроля абонементов на БСК.
Предотвращение необходимости закупки дополнительного оборудования для внедрения других проектов, для которых требуются контактные считыватели sam-модулей в АРМ кассира и БПА (проект «Екарта»).
</t>
  </si>
  <si>
    <t>Совершенствование работы модуля и реализация дополнительных функций.</t>
  </si>
  <si>
    <t>Упрощение и ускорение работы программного модуля за счет упрощения ввода данных, отладки внутренних процессов системы, уменьшения влияния человеческого фактора за счет настройки интерфейса и инструментов для ввода и вывода данных, а также внедрение дополнительных функций.</t>
  </si>
  <si>
    <t>Обеспечение руководителей компании   ноутбуками для использования в работе.</t>
  </si>
  <si>
    <t>См. Приложение №1 к Форме 3</t>
  </si>
  <si>
    <t xml:space="preserve">МПТК "МК-35К" </t>
  </si>
  <si>
    <t xml:space="preserve">МПТК </t>
  </si>
  <si>
    <t>ПМ Система подсчета пассажиров DILAX PZS АСУ ППК</t>
  </si>
  <si>
    <t>Система для автоматического подсчета пассажиров</t>
  </si>
  <si>
    <t>Тележка гидравлическая</t>
  </si>
  <si>
    <t>Переговорное устройство "Клиент-кассир"</t>
  </si>
  <si>
    <t>Программно-аппаратный комплекс "FreePBX"</t>
  </si>
  <si>
    <t>Прочие выбытия и списания</t>
  </si>
  <si>
    <t>Приобретение и установка система видеонаблюдения в кассах АО "СПК"</t>
  </si>
  <si>
    <t>0,480 млн.руб.                                                    Источник финансирования - амортизация</t>
  </si>
  <si>
    <t>Проект реализуется до конца 2018 года</t>
  </si>
  <si>
    <t xml:space="preserve">Приобретение МФУ  </t>
  </si>
  <si>
    <t>1,022 млн.руб.                                                    Источник финансирования - амортизация</t>
  </si>
  <si>
    <t xml:space="preserve">Приобретение портативной контрольно-кассовой техники нового образца – МК-35К </t>
  </si>
  <si>
    <t>22,0 млн.руб.                                                   Источник финансирования - амортизация</t>
  </si>
  <si>
    <t>Приобретение грузопассажирского автомобиля (фургона) типа Peugeut Boxer</t>
  </si>
  <si>
    <t>2,1 млн.руб.                                                   Источник финансирования - амортизация</t>
  </si>
  <si>
    <t>Цель - обеспечение информирования пассажиров посредством печатной продукции;  - визуализация новых проектов, направленных на привлечение новых пассажиров.</t>
  </si>
  <si>
    <t>Экономия на содержание техники, снижение себестоимости печати.</t>
  </si>
  <si>
    <t>Приобретение автотранспортного средства (грузопассажирского фургона), в замен отработавшего срок полезной эксплуатации автомобиля, для выполнения задач. Цель  -  обеспечение бесперебойной работы всего пассажирского комплекса компании.</t>
  </si>
  <si>
    <t>Технологическая эффективность от реализации проекта достигается за счет снижения времени простоев на ремонты, а так же снижение затрат на приобретение запасных частей и проведение внеплановых ремонтов.</t>
  </si>
  <si>
    <t xml:space="preserve">Цель -  выполнение целевых показателей «Количество перевезенных пассажиров», повышение качества обслуживания пассажиров.
Выполнение поставленной цели возможно благодаря решению следующих задач:
­ более быстрое оформление проездных документов (за счет адаптации с обновленным программным обеспечением новые на новых МК-35 операции проводятся быстрее);
­ меньшее количество выхода из строя и отвлечения на ремонт (в среднем действующие МК-35К имеют отвлечения на ремонты и обслуживание до 20% от общего эксплуатируемого парка).
</t>
  </si>
  <si>
    <t xml:space="preserve">Приобретение портативной контрольно-кассовой техники нового образца МК-35Ф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</si>
  <si>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Форма № 3</t>
  </si>
  <si>
    <t>Акционерное общество Свердловская пригородная компания""</t>
  </si>
  <si>
    <t>Форма раскрытия информации об инвестиционных программах (о проектах инвестиционных программ) и отчет об их реализации 2017 год</t>
  </si>
  <si>
    <t>Отчет о реализации инвестиционных программ за отчетный (2016) год</t>
  </si>
  <si>
    <t>Отчет о реализации инвестиционных программ за отчетный (2017) год</t>
  </si>
  <si>
    <t>Форма раскрытия информации об инвестиционных программах (о проектах инвестиционных программ) и отчет об их реализации 2018 год</t>
  </si>
  <si>
    <t>Выполнение требований законодательства.</t>
  </si>
  <si>
    <t>Отчет о реализации инвестиционных программ за отчетный (2018) год</t>
  </si>
  <si>
    <t xml:space="preserve">Приобретение МФУ  Konica Minolta bizhub C754e </t>
  </si>
  <si>
    <t>Приобретение грузопассажирского автомобиля (фургона) типа Fiat Doblo</t>
  </si>
  <si>
    <t>Гайковерт TW1000Bt M24-30 (Makita)</t>
  </si>
  <si>
    <t>Баннер</t>
  </si>
  <si>
    <t>Шлагбаум</t>
  </si>
  <si>
    <t>Путеводитель с функцией аудиогида</t>
  </si>
  <si>
    <t>Модернизация систем видеонаблюдения (офис)</t>
  </si>
  <si>
    <t>Шкафы ВРУ</t>
  </si>
  <si>
    <t>План ввода в эксплуатацию 2018 год (млн.руб.)</t>
  </si>
  <si>
    <t>Факт ввода в эксплуатацию капитальных вложений 2018 год (млн.руб.)</t>
  </si>
  <si>
    <t>% выполнения плана ввода в эксплуатацию капитальных вложений 2018 год</t>
  </si>
  <si>
    <t>Факт освоения капитальных вложений 2018 год (млн.руб.)</t>
  </si>
  <si>
    <t>План освоения капитальных вложений 2018 год (млн.руб.)</t>
  </si>
  <si>
    <t>% выполнения плана освоения капитальных вложений 2018год</t>
  </si>
  <si>
    <t xml:space="preserve">Приобретение систем видеонаблюдения для касс </t>
  </si>
  <si>
    <t>План освоения капитальных вложений 2017 год (млн.руб.)</t>
  </si>
  <si>
    <t>Факт освоения капитальных вложений 2017 год (млн.руб.)</t>
  </si>
  <si>
    <t>План ввода в эксплуатацию 2017 год (млн.руб.)</t>
  </si>
  <si>
    <t>Факт ввода в эксплуатацию капитальных вложений 2017 год (млн.руб.)</t>
  </si>
  <si>
    <t>% выполнения плана ввода в эксплуатацию капитальных вложений 2017 год</t>
  </si>
  <si>
    <t xml:space="preserve">Приобретение портативной контрольно-кассовой техники нового образца </t>
  </si>
  <si>
    <t xml:space="preserve">Приобретение портативной контрольно-кассовой техники нового образца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</si>
  <si>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24,0 млн.руб.                                                   Источник финансирования - амортизация</t>
  </si>
  <si>
    <t>Приобретение программно-аппаратных комплексов видеофиксации  переносимых видеорегистраторов в следующем объеме:</t>
  </si>
  <si>
    <t>Проект реализуется до конца 2019 года</t>
  </si>
  <si>
    <t>0,770 млн.руб.                                                    Источник финансирования - амортизация</t>
  </si>
  <si>
    <t>Система хранения данных</t>
  </si>
  <si>
    <t>ПК для сотрудников</t>
  </si>
  <si>
    <t>Ультрабук Asus</t>
  </si>
  <si>
    <t>Терминал для ревизоров</t>
  </si>
  <si>
    <t>1,101 млн.руб.                                                    Источник финансирования - амортизация</t>
  </si>
  <si>
    <t>0,953 млн.руб.                                                    Источник финансирования - амортизация</t>
  </si>
  <si>
    <t>Дополнительные лезвия (серверные модули) для Блэйд сервера</t>
  </si>
  <si>
    <t>Источник бесперебойного питания</t>
  </si>
  <si>
    <t>0,259 млн.руб.                                                    Источник финансирования - амортизация</t>
  </si>
  <si>
    <t>3,049 млн.руб.                                                    Источник финансирования - амортизация</t>
  </si>
  <si>
    <t>0,062 млн.руб.                                                    Источник финансирования - амортизация</t>
  </si>
  <si>
    <t>1,487 млн.руб.                                                    Источник финансирования - амортизация</t>
  </si>
  <si>
    <t>Проект реализуется до конца 2020 года</t>
  </si>
  <si>
    <t xml:space="preserve">Целью инвестиционного проекта является улучшение качества обслуживания пассажиров за счет:
- контроля соблюдения сотрудниками должностных инструкций;
-профилактика выявления противоправных действий сотрудников, пассажиров.
</t>
  </si>
  <si>
    <t>Целью инвестиционного проекта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</si>
  <si>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инвестиционного проекта является увеличение производительности труда, обеспечение бесперебойной работы, появится возможность использовать обновлённую версию системы Directum, пакетов MicrosoftOffice версии 2010 и выше.</t>
  </si>
  <si>
    <t>Техническое обеспечение руководителя компании.</t>
  </si>
  <si>
    <t>Целью инвестиционного проекта является обеспечение более высокой скорости контроля бумажных и электронных билетов, осуществляемого ревизорами.</t>
  </si>
  <si>
    <r>
      <t>Комплексная модернизация АСУ ППК</t>
    </r>
    <r>
      <rPr>
        <sz val="13"/>
        <color rgb="FF365F9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до версии 2.0.</t>
    </r>
  </si>
  <si>
    <t>Целью разработки является повышение эффективности работы работников ППК и снижения затрат на обслуживание ПТК посредством реализации современного программно-технического комплекса «Мобильная касса» на платформе Android.</t>
  </si>
  <si>
    <t>19,0 млн.руб.        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</si>
  <si>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2019 год</t>
  </si>
  <si>
    <t xml:space="preserve">Ультрабук Lenovo </t>
  </si>
  <si>
    <t>Отчет о реализации инвестиционных программ за отчетный (2019) год</t>
  </si>
  <si>
    <t>Приобретение ККМ</t>
  </si>
  <si>
    <t>Приобретение ПАК</t>
  </si>
  <si>
    <t xml:space="preserve">Система хранения данных </t>
  </si>
  <si>
    <t xml:space="preserve">Дополнительные лезвия (серверные модули) для Блэйд сервера </t>
  </si>
  <si>
    <t xml:space="preserve">Источник бесперебойного питания </t>
  </si>
  <si>
    <t>Ультрабук Lenovo ThinkPad L390</t>
  </si>
  <si>
    <t>Комплексная модернизация АСУ ППК до версии 2.0 (1 этап)</t>
  </si>
  <si>
    <t>терминал самообслуживания</t>
  </si>
  <si>
    <t>Система видеонаблюдения ст. Оренбург</t>
  </si>
  <si>
    <t>ТС-103</t>
  </si>
  <si>
    <t>Шкафы ВРУ (7 шт.)</t>
  </si>
  <si>
    <t>% выполнения плана освоения капитальных вложений 2019 год</t>
  </si>
  <si>
    <t>План ввода в эксплуатацию 2019 год (млн.руб.)</t>
  </si>
  <si>
    <t>Факт ввода в эксплуатацию капитальных вложений 2019 год (млн.руб.)</t>
  </si>
  <si>
    <t>% выполнения плана ввода в эксплуатацию капитальных вложений 2019 год</t>
  </si>
  <si>
    <t>Факт освоения капитальных вложений 2019 год (млн.руб.)</t>
  </si>
  <si>
    <t>План освоения капитальных вложений 2019 год (млн.руб.)</t>
  </si>
  <si>
    <t>Форма раскрытия информации об инвестиционных программах (о проектах инвестиционных программ) и отчет об их реализации 2020 год</t>
  </si>
  <si>
    <t>0,504 млн.руб.                                                    Источник финансирования - амортизация</t>
  </si>
  <si>
    <t>Развитие и расширение функциональных возможностей «Автоматизированной системы управления пригородной пассажиркой компанией»</t>
  </si>
  <si>
    <t>Приобретение ККМ нового поколения</t>
  </si>
  <si>
    <t>Мобильные устройства для тестирования мобильного приложения (IOS, Android)</t>
  </si>
  <si>
    <t>Ноутбук Lenovo 17"</t>
  </si>
  <si>
    <t>Коммутатор-SAS для блэйд-сервера Fujitsu PY CB SAS Switch 6Gb 18/6 (p. n. S26361-K1391-V300)</t>
  </si>
  <si>
    <t>Ethernet-коммутатор (гигабитный свитч) в блэйд сервер PY CB Eth Switch/IBP 1Gb 36/12 (p.n. S26361-K1366-V100)</t>
  </si>
  <si>
    <t xml:space="preserve">ПК Fujitsu ESPRIMO D738/E85+ Intel Pentium G5400 / 4GB / SSD 128 GB / 3 x COM / ОС совместимая с АСУ ППК, для плановой замены кассового оборудования </t>
  </si>
  <si>
    <t>Создание прочих ИТ-систем (видеоконференцсвязи, организация vpn-сетей, систем видеонаблюдения, информационной безопасности и пр.)</t>
  </si>
  <si>
    <t>Полноприводный грузопассажирский автомобиль с трансформируемым салоном на базе автомобиля Ford Transit</t>
  </si>
  <si>
    <t>Алкотектор Юпитер</t>
  </si>
  <si>
    <t>Форма раскрытия информации об инвестиционных программах (о проектах инвестиционных программ) и отчет об их реализации 2021 год</t>
  </si>
  <si>
    <t>Цель: комплексное развитие АСУ ППК, расширение функциональных возможностей «Автоматизированной системы управления пригородной пассажирской компанией», в том числе для обеспечения мероприятий, направленных на повышение качества транспортного обслуживания пассажиров в 2020 году.</t>
  </si>
  <si>
    <t>Целью является замена выходящей из строя техники и обновление основных средств</t>
  </si>
  <si>
    <t>Цели: решение задач, стоящих перед рабочей группой по развитию, модификации и совершенствованию АСУ ППК (развитие АСУ ППК предусматривается утвержденной программой информатизации АО «СПК» на 2020 год.)</t>
  </si>
  <si>
    <t>Цели: обеспечение оптимальных условий работы сотрудников при разъездном характере работы.</t>
  </si>
  <si>
    <t>Целью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</si>
  <si>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является обновление основных средств, замена устаревших морально и физически компьютеров.</t>
  </si>
  <si>
    <t xml:space="preserve">Целью является выполнение мероприятий по повышению уровня лояльности пассажиров за счет повышения уровня технологической дисциплины работников билетных касс АО «СПК». </t>
  </si>
  <si>
    <t>Цели - обеспечение бесперебойной работы всего пассажирского комплекса компании, обновление автомобильного парка.</t>
  </si>
  <si>
    <t>Целью является повышение качества обслуживания пассажиров, исключение нахождения работников компании, работников аутсорсинговых организаций на линии в состоянии алкогольного опьянения при исполнении должностных обязанностей, что на прямую влияет не только на качество обслуживания, но и на имидж компании.</t>
  </si>
  <si>
    <t>Планируемым результатом инвестиций является обновление основных фондов компании в связи с устареванием, приобретенного Алкотектора Pro 100 touch  в 2012 году (в 2017г. истек срок службы), а так же повышение качества обслуживания пассажиров в поездах пригородного сообщения и билетных кассах полигона обслуживания АО «СПК».</t>
  </si>
  <si>
    <t xml:space="preserve">Основными результатами реализации, запланированных в  2020 году доработок АСУ ППК, являются - повышение качества обслуживания пассажиров; предоставление новых современных сервисов для пассажиров; сокращение времени приобретения билетов и расширение возможностей по их приобретению;  уменьшение объёма обрабатываемой наличности;развитие существующих модулей и сервисов.
</t>
  </si>
  <si>
    <t xml:space="preserve">Приобретение портативной контрольно-кассовой техники нового поколения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поколения снизит затраты на ремонт. </t>
  </si>
  <si>
    <t xml:space="preserve">Планируемые к приобретению устройства будут использоваться сотрудниками для решения задач, стоящих перед рабочей группой по развитию, модификации и совершенствованию АСУ ППК. </t>
  </si>
  <si>
    <t>Обеспечение оптимальных условий работы  сотрудников</t>
  </si>
  <si>
    <t>Бесперебойная работы локальной вычислительной сети компании.</t>
  </si>
  <si>
    <t xml:space="preserve">Обновление основных средств, увеличение производительности труда, обеспечение бесперебойной работы компании. </t>
  </si>
  <si>
    <t xml:space="preserve"> Повышение качества обслуживания пассажиров за счет укрепления дисциплины билетных кассиров и снижения числа жалоб и конфликтных ситуаций;
 Повышение удовлетворенности пассажирами услугами пригородного комплекса и как следствие повышение количества лояльных пассажиров.
</t>
  </si>
  <si>
    <t>Обеспечение бесперебойной работы всего пассажирского комплекса компании и выполнение целевого показателя - «Количество перевезенных пассажиров организациями железнодорожного транспорта в пригородном сообщении».</t>
  </si>
  <si>
    <t>24,72 млн.руб.                                                    Источник финансирования - амортизация</t>
  </si>
  <si>
    <t>0,269 млн.руб.                                                    Источник финансирования - амортизация</t>
  </si>
  <si>
    <t>0,044 млн.руб.                                                    Источник финансирования - амортизация</t>
  </si>
  <si>
    <t>0,0465 млн.руб.                                                    Источник финансирования - амортизация</t>
  </si>
  <si>
    <t>0,0721 млн.руб.                                                    Источник финансирования - амортизация</t>
  </si>
  <si>
    <t>0,246 млн.руб.                                                    Источник финансирования - амортизация</t>
  </si>
  <si>
    <t>2,5 млн.руб.                                                    Источник финансирования - амортизация</t>
  </si>
  <si>
    <t>Проект реализуется до конца 2021 года</t>
  </si>
  <si>
    <t>28,217 млн.руб.                                                    Источник финансирования - амортизация</t>
  </si>
  <si>
    <t>1,5 млн.руб.                                                    Источник финансирования - амортизация</t>
  </si>
  <si>
    <t>0,071 млн.руб.                                                    Источник финансирования - амортизация</t>
  </si>
  <si>
    <t>Отчет о реализации инвестиционных программ за отчетный (2020) год</t>
  </si>
  <si>
    <t>План освоения капитальных вложений 2020 год (млн.руб.)</t>
  </si>
  <si>
    <t>Факт освоения капитальных вложений 2020 год (млн.руб.)</t>
  </si>
  <si>
    <t>% выполнения плана освоения капитальных вложений 2020 год</t>
  </si>
  <si>
    <t>План ввода в эксплуатацию 2020 год (млн.руб.)</t>
  </si>
  <si>
    <t>Факт ввода в эксплуатацию капитальных вложений 2020 год (млн.руб.)</t>
  </si>
  <si>
    <t>% выполнения плана ввода в эксплуатацию капитальных вложений 2020 год</t>
  </si>
  <si>
    <t>Создание прочих ИТ-систем ( систем видеонаблюдения).станция Карасульская</t>
  </si>
  <si>
    <t>Персональный компьютер</t>
  </si>
  <si>
    <t>24,720 млн.руб.                                                    Источник финансирования - амортизация</t>
  </si>
  <si>
    <t xml:space="preserve">ПК Fujitsu ESPRIMO D738/E85+ Intel Pentium G5400 / 4GB / SSD 128 GB / 3 x COM / </t>
  </si>
  <si>
    <t>3,281 млн.руб.                                            Источник финансирования - амортизация</t>
  </si>
  <si>
    <r>
      <t xml:space="preserve">Создание прочих ИТ-систем (видеоконференцсвязи, организация vpn-сетей, </t>
    </r>
    <r>
      <rPr>
        <b/>
        <sz val="10"/>
        <rFont val="Times New Roman"/>
        <family val="1"/>
        <charset val="204"/>
      </rPr>
      <t>систем видеонаблюдения</t>
    </r>
    <r>
      <rPr>
        <sz val="10"/>
        <rFont val="Times New Roman"/>
        <family val="1"/>
        <charset val="204"/>
      </rPr>
      <t>, информационной безопасности и пр.)</t>
    </r>
  </si>
  <si>
    <t>1,044 млн.руб.                                            Источник финансирования - амортизация</t>
  </si>
  <si>
    <t>Приобретение автомобиля Ford Tourneo</t>
  </si>
  <si>
    <t>2,7 млн.руб.                                            Источник финансирования - амортизация</t>
  </si>
  <si>
    <t>Цифровое МФУ Sharp MXM266N АЗ/АЗ</t>
  </si>
  <si>
    <t>Cистема видеоконференцсвязи</t>
  </si>
  <si>
    <t>Перевод АСУ ППК на использование программного обеспечения из Единого реестра российских программ для ЭВМ. Этап 1. Прототипирование</t>
  </si>
  <si>
    <t xml:space="preserve">Ноутбук HP 15 </t>
  </si>
  <si>
    <t>0,402 млн.руб.                                            Источник финансирования - амортизация</t>
  </si>
  <si>
    <t>0,228 млн.руб.                                            Источник финансирования - амортизация</t>
  </si>
  <si>
    <t>2,207 млн.руб.                                            Источник финансирования - амортизация</t>
  </si>
  <si>
    <t>6,451 млн.руб.                                            Источник финансирования - амортизация</t>
  </si>
  <si>
    <t>1,889 млн.руб.                                            Источник финансирования - амортизация</t>
  </si>
  <si>
    <t>Целью является обновление основных средств, замена устаревших морально и физически компьютеров на полигоне обслуживания Южно-Уральской железной дороги.</t>
  </si>
  <si>
    <t>Планируемым результатом инвестиций является обновление основных средств, увеличение производительности труда, обеспечение бесперебойной работы компании.</t>
  </si>
  <si>
    <t>Целью инвестиционного проекта является обеспечение работоспособности и технического обслуживания вновь приобретаемых вагонов при отстое в парках станций в зимний период времени путем подключения к внешнему источнику питания (ВИП).</t>
  </si>
  <si>
    <t>Планируемым результатом инвестиций является повышение отказоусточивости подвижного состава, обеспечение его сохранности, исправности, экипировки, обработки и подготовки в рейс.</t>
  </si>
  <si>
    <t>Целью является обновление основных средств, замена устаревших морально и физически многофункциональных устройств формата А3 в центральном офисе компании.</t>
  </si>
  <si>
    <t>Целью является оборудование конференц-зала центрального офиса компании современной системой видео-конференц связи, что позволит проводить он-лайн совещания как внутри компании, так и при взаимодействии с сторонними организациями.</t>
  </si>
  <si>
    <t>Планируемым результатом инвестиций является снижение расходов на командировки, увеличение производительности труда и хранение архива проведённых совещаний.</t>
  </si>
  <si>
    <t xml:space="preserve">Целью данных работ является 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</si>
  <si>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 xml:space="preserve">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</si>
  <si>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>Целью является обеспечение сотрудников необходимым оборудованием для выполнения должностных обязанностей в режиме дистанционного режима работы. В связи с принимаемыми мерами по предупреждению угрозы распространения коронавирусной инфекции в компании существует необходимость организации дистанционного режима работы.</t>
  </si>
  <si>
    <t>Планируемым результатом инвестиций является обеспечение бесперебойной работы компании в режиме дистанционной работы сотрудников.</t>
  </si>
  <si>
    <t>Форма раскрытия информации об инвестиционных программах (о проектах инвестиционных программ) и отчет об их реализации 2022 год</t>
  </si>
  <si>
    <t>Проект реализуется до конца 2022 года</t>
  </si>
  <si>
    <t>Отчет о реализации инвестиционных программ за отчетный (2021) год</t>
  </si>
  <si>
    <t>План освоения капитальных вложений 2021 год (млн.руб.)</t>
  </si>
  <si>
    <t>Факт освоения капитальных вложений 2021 год (млн.руб.)</t>
  </si>
  <si>
    <t>% выполнения плана освоения капитальных вложений 2021 год</t>
  </si>
  <si>
    <t>План ввода в эксплуатацию 2021 год (млн.руб.)</t>
  </si>
  <si>
    <t>Факт ввода в эксплуатацию капитальных вложений 2021 год (млн.руб.)</t>
  </si>
  <si>
    <t>% выполнения плана ввода в эксплуатацию капитальных вложений 2021 год</t>
  </si>
  <si>
    <t>Приобретение контрольно-кассовых машин нового поколения</t>
  </si>
  <si>
    <t>Приобретение персональных компьютеров</t>
  </si>
  <si>
    <t xml:space="preserve">Создание прочих ИТ-систем (видеоконференцсвязи, организация vpn-сетей, систем видеонаблюдения, информационной безопасности и пр.) </t>
  </si>
  <si>
    <t xml:space="preserve">Приобретение грузопассажирского автомобиля </t>
  </si>
  <si>
    <t>Приобретение шкафов ВРУ</t>
  </si>
  <si>
    <t>Приобретение цифрового МФУ</t>
  </si>
  <si>
    <t>Приобретение системы видеоконференцсвязи</t>
  </si>
  <si>
    <t>Приобретение ноутбуков</t>
  </si>
  <si>
    <t>Приобретние кондиционера</t>
  </si>
  <si>
    <t>Приобретние контроллеров Биосмарт</t>
  </si>
  <si>
    <t>Приобретение ПК</t>
  </si>
  <si>
    <t>0,715 млн.руб.                                                    Источник финансирования - амортизация</t>
  </si>
  <si>
    <t>Приобретение автомобилей (2 ед.)</t>
  </si>
  <si>
    <t>Приобретение ЗD принтера</t>
  </si>
  <si>
    <t>Приобретение вытяжки для паяльного стола</t>
  </si>
  <si>
    <t>Приобретение системы кондиционирования</t>
  </si>
  <si>
    <t>Приобретение перегородки</t>
  </si>
  <si>
    <t xml:space="preserve">Приобретение станций зарядных с функцией хранения видео </t>
  </si>
  <si>
    <t>Приобретение миникомпьютеров (неттопов) и ЖК телевизоров</t>
  </si>
  <si>
    <t>Приобретение телевизора</t>
  </si>
  <si>
    <t xml:space="preserve">Приобретение биометрического контроллера </t>
  </si>
  <si>
    <t>См. Приложение №1 к Форме 4</t>
  </si>
  <si>
    <t>См. Приложение №1 к Форме 6</t>
  </si>
  <si>
    <t>См. Приложение №1 к Форме 7</t>
  </si>
  <si>
    <t>См. Приложение №1 к Форме 8</t>
  </si>
  <si>
    <t>См. Приложение №1 к Форме 9</t>
  </si>
  <si>
    <t>См. Приложение №1 к Форме 10</t>
  </si>
  <si>
    <t>См. Приложение №1 к Форме 12</t>
  </si>
  <si>
    <t>См. Приложение №1 к Форме 13</t>
  </si>
  <si>
    <t>0,844 млн.руб.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</si>
  <si>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2023 год</t>
  </si>
  <si>
    <t>Проект реализуется до конца 2023 года</t>
  </si>
  <si>
    <t>Форма раскрытия информации об инвестиционных программах (о проектах инвестиционных программ) и отчет об их реализации 2024 год</t>
  </si>
  <si>
    <t>Проект реализуется до конца 2024 года</t>
  </si>
  <si>
    <t>обеспечение бесперебойной работы контрольно-кассовой техники, находящейся в собственности компании.</t>
  </si>
  <si>
    <t>обеспечение компании необходимыми запасными частями для осуществления технического обслуживания и ремонтов контрольно-кассовой техники.</t>
  </si>
  <si>
    <t>обеспечение охлаждения нагреваемого оборудованием воздуха в помещении серверной.</t>
  </si>
  <si>
    <t>обеспечение оптимальных условий функционирования серверов.</t>
  </si>
  <si>
    <t>обеспечение бесперебойной работы модульной серверной системы.</t>
  </si>
  <si>
    <t>обеспечение максимальной защиты от оседания и накапливания пыли на поверхности сервера для минимизации рисков незапланированных простоев локальной вычислительной сети (ввиду выхода из строя), и как следствие, снижение риска возможных финансовых потерь.</t>
  </si>
  <si>
    <t>повышение качества транспортного обслуживания пассажиров.</t>
  </si>
  <si>
    <t xml:space="preserve">выполнение мероприятий по повышению уровня лояльности пассажиров за счет повышения уровня технологической дисциплины разъездных билетных кассиров АО «СПК». </t>
  </si>
  <si>
    <t>улучшение эффективности процесса обучения сотрудников компании за счет трансляции видеороликов, а также обеспечение удаленного обучения работниками АУР (охрана труда, сектор организации и нормирования труда и др.) в соответствии с планом по темам конспектов для обучения.</t>
  </si>
  <si>
    <t>обеспечение сокращение количества командировок сотрудников для прохождения обучения путем организации удаленного обучения и обучение работников с использованием (транслированием) обучающих видеороликов.</t>
  </si>
  <si>
    <t>оборудование конференц-зала центрального офиса компании современным телевизором, что позволит проводить он-лайн совещания (обучения и прочее) как внутри компании, так и при взаимодействии с сторонними организациями.</t>
  </si>
  <si>
    <t xml:space="preserve">улучшение эффективности работы компании. 
</t>
  </si>
  <si>
    <t>обновление основных средств.</t>
  </si>
  <si>
    <t>обеспечение сотрудников компании шредером, необходимым для уничтожения ненужных печатных документов.</t>
  </si>
  <si>
    <t>обновление основных средств - системы контроля и управления доступом в компании.</t>
  </si>
  <si>
    <t>обновление основных средств, обеспечение корректной работы системы контроля и управления доступом.</t>
  </si>
  <si>
    <t xml:space="preserve">Повышение качества обслуживания пассажиров за счет укрепления дисциплины билетных кассиров и снижения числа жалоб и конфликтных ситуаций;
Повышение удовлетворенности пассажирами услугами пригородного комплекса и как следствие повышение количества лояльных пассажиров.
</t>
  </si>
  <si>
    <t>1,539 млн.руб.                                                    Источник финансирования - амортизация</t>
  </si>
  <si>
    <t>0,570 млн.руб.                                            Источник финансирования - амортизация</t>
  </si>
  <si>
    <t>0,238 млн.руб.                                            Источник финансирования - амортизация</t>
  </si>
  <si>
    <t>0,166 млн.руб.                                            Источник финансирования - амортизация</t>
  </si>
  <si>
    <t>4,435млн.руб.                                                    Источник финансирования - амортизация</t>
  </si>
  <si>
    <t>0,345 млн.руб.                                            Источник финансирования - амортизация</t>
  </si>
  <si>
    <t>0,301 млн.руб.                                            Источник финансирования - амортизация</t>
  </si>
  <si>
    <t>4,884 млн.руб.                                            Источник финансирования - амортизация</t>
  </si>
  <si>
    <t>1,084 млн.руб.                                            Источник финансирования - амортизация</t>
  </si>
  <si>
    <t>Приобретение МФУ</t>
  </si>
  <si>
    <t>1,657 млн.руб.                                            Источник финансирования - амортизация</t>
  </si>
  <si>
    <t>Приобретение оргтехники</t>
  </si>
  <si>
    <t>3,596 млн.руб.                                            Источник финансирования - амортизация</t>
  </si>
  <si>
    <t>0,390 млн.руб.                                            Источник финансирования - амортизация</t>
  </si>
  <si>
    <t>0,212 млн.руб.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</si>
  <si>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2025 год</t>
  </si>
  <si>
    <t>Отчет о реализации инвестиционных программ за отчетный (2022) год</t>
  </si>
  <si>
    <t>План освоения капитальных вложений 2022 год (млн.руб.)</t>
  </si>
  <si>
    <t>Факт освоения капитальных вложений 2022 год (млн.руб.)</t>
  </si>
  <si>
    <t>% выполнения плана освоения капитальных вложений 2022 год</t>
  </si>
  <si>
    <t>Факт ввода в эксплуатацию капитальных вложений 2022 год (млн.руб.)</t>
  </si>
  <si>
    <t>% выполнения плана ввода в эксплуатацию капитальных вложений 2022 год</t>
  </si>
  <si>
    <t>План ввода в эксплуатацию 2022 год (млн.руб.)</t>
  </si>
  <si>
    <t xml:space="preserve">Приобретение автомобилей </t>
  </si>
  <si>
    <t>Перевод АСУ ППК на  программное обеспечение из Единого реестра российских программ для ЭВМ. Этап 1. Прототипирование</t>
  </si>
  <si>
    <t>Приобретение ремонтного фонда для обслуживания системвидеонаблюдения</t>
  </si>
  <si>
    <t>Приобретение контейнера</t>
  </si>
  <si>
    <t>Приобретение мобильной контрольно-кассовой техники</t>
  </si>
  <si>
    <t>Приобретение комплектующих для модернизации телефонной сети</t>
  </si>
  <si>
    <t>Приобретение комплектующих для Blade серверов</t>
  </si>
  <si>
    <t xml:space="preserve">Приобретение ПАК ViPNet Coordinator </t>
  </si>
  <si>
    <t xml:space="preserve">Приобретение оборудования для локальной вычислительной сети </t>
  </si>
  <si>
    <t>Приобретение персональных компьютеров для стационарных касс</t>
  </si>
  <si>
    <t>Приобретение системных блоков высокопроизводительных</t>
  </si>
  <si>
    <t>Приобретение ПК в сборе</t>
  </si>
  <si>
    <t>Приобретение станций хранения для нагрудных регистраторов</t>
  </si>
  <si>
    <t>Приобретение билетопечатающего аппарата</t>
  </si>
  <si>
    <t>0,495 млн.руб.                                                    Источник финансирования - амортизация</t>
  </si>
  <si>
    <t>0,114 млн.руб.                                                    Источник финансирования - амортизация</t>
  </si>
  <si>
    <t>48,248 млн.руб.                                                    Источник финансирования - амортизация</t>
  </si>
  <si>
    <t>3,989 млн.руб.                                            Источник финансирования - амортизация</t>
  </si>
  <si>
    <t>0,475 млн.руб.                                            Источник финансирования - амортизация</t>
  </si>
  <si>
    <t>2,47 млн.руб.                                            Источник финансирования - амортизация</t>
  </si>
  <si>
    <t>6,755 млн.руб.                                            Источник финансирования - амортизация</t>
  </si>
  <si>
    <t>0,229 млн.руб.                                            Источник финансирования - амортизация</t>
  </si>
  <si>
    <t>5,196 млн.руб.                                            Источник финансирования - амортизация</t>
  </si>
  <si>
    <t>1,684 млн.руб.                                            Источник финансирования - амортизация</t>
  </si>
  <si>
    <t>7,945 млн.руб.                                            Источник финансирования - амортизация</t>
  </si>
  <si>
    <t>4,715 млн.руб.                                            Источник финансирования - амортизация</t>
  </si>
  <si>
    <t>0,495 млн.руб.                                            Источник финансирования - амортизация</t>
  </si>
  <si>
    <t>Целью является обеспечение бесперебойной работы систем видеонаблюдения.</t>
  </si>
  <si>
    <t>Планируемым результатом инвестиций является бесперебойная работа, установленных на полигоне обслуживания компании, систем видеонаблюдения.</t>
  </si>
  <si>
    <t>Целью является организации складского помещения, а именно для хранения чистых комплектов сменных чехлов и одноразовых подголовников, создания запаса, а также для временного хранения грязных комплектов для последующей отправки их в химчистку.</t>
  </si>
  <si>
    <t>Планируемым результатом инвестиций является организация складского хранения.</t>
  </si>
  <si>
    <t>Целью приобретения является обновление основных средств, взамен устаревших морально и физически автоматический телефонных станций, переход на IP-телефонию.</t>
  </si>
  <si>
    <t>Планируемым результатом инвестиций является обновление основных средств, модернизация телефонной сети компании.</t>
  </si>
  <si>
    <t>Целью является модернизация основных средств, увеличение срока службы действующих серверов компании.</t>
  </si>
  <si>
    <t>Планируемым результатом инвестиций является модернизация основных средств, увеличение производительности серверного оборудования, обеспечение бесперебойной работы компании.</t>
  </si>
  <si>
    <t>Целью является обеспечение безопасных каналов связи, для подключения сотрудников компании к системе 1С через сеть Интернет, отвечающих требованиям политики информационной безопасности.</t>
  </si>
  <si>
    <t>Планируемым результатом инвестиций является формирование новых основных средств, увеличение производительности труда, обеспечение бесперебойной работы компании.</t>
  </si>
  <si>
    <t xml:space="preserve">Целью является модернизация локальной вычислительной сети, замена устаревшего технически сетевого оборудования в центральном офисе компании. </t>
  </si>
  <si>
    <t>Планируемым результатом инвестиций является обновление основных средств, увеличение производительности и безопасности локальной вычислительной сети, обеспечение бесперебойной работы компании.</t>
  </si>
  <si>
    <t>Целью является обновление основных средств, замена устаревших морально и физически компьютеров на полигоне обслуживания Свердловской железной дороги.</t>
  </si>
  <si>
    <t>Целью является обновление основных средств, замена устаревших морально и физически многофункциональных устройств формата А4 на станциях и в центральном офисе компании, а также для оснащения тех классов.</t>
  </si>
  <si>
    <t>Целью инвестиционного проекта является повышение качества транспортного обслуживания пассажиров.</t>
  </si>
  <si>
    <t>Планируемым результатом инвестиций является повышение качества транспортного обслуживания пассажиров.</t>
  </si>
  <si>
    <t>Целью непроектной инвестиции является замена выходящей из строя техники и обновление основных средств.</t>
  </si>
  <si>
    <t>Планируемые результаты инвестиций:
­ меньшее количество выхода из строя и отвлечения на ремонт (в среднем действующие ТСО имеют отвлечения на ремонты и обслуживание до 35% от общего эксплуатируемого парка).
­ более быстрое оформление проездных документов (за счет адаптации с обновленным программным обеспечением на новых ТСО операции проводятся быстрее), что позволит увеличить число оформленных проездных документов.
­ повышение качества обслуживания пассажиров.</t>
  </si>
  <si>
    <t>Планируемыми результатами инвестиций является повышение число проданных по станциям билетов и снижение числа обоснованных жалоб от пассажиров.</t>
  </si>
  <si>
    <t>0,519 млн.руб.                                            Источник финансирования - амортизация</t>
  </si>
  <si>
    <t>0,539 млн.руб.                                            Источник финансирования - амортизация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</si>
</sst>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_ ;\-#,##0\ "/>
    <numFmt numFmtId="165" formatCode="#,##0.000"/>
    <numFmt numFmtId="166" formatCode="0.0%"/>
    <numFmt numFmtId="167" formatCode="_-* #,##0.000\ _₽_-;\-* #,##0.000\ _₽_-;_-* &quot;-&quot;??\ _₽_-;_-@_-"/>
    <numFmt numFmtId="168" formatCode="_-* #,##0\ _₽_-;\-* #,##0\ _₽_-;_-* &quot;-&quot;??\ _₽_-;_-@_-"/>
    <numFmt numFmtId="170" formatCode="_-* #,##0.000\ _₽_-;\-* #,##0.000\ _₽_-;_-* &quot;-&quot;?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rgb="FF365F9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</cellStyleXfs>
  <cellXfs count="88">
    <xf numFmtId="0" fontId="0" fillId="0" borderId="0" xfId="0"/>
    <xf numFmtId="164" fontId="3" fillId="0" borderId="1" xfId="1" applyNumberFormat="1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165" fontId="4" fillId="0" borderId="1" xfId="0" applyNumberFormat="1" applyFont="1" applyFill="1" applyBorder="1" applyAlignment="1">
      <alignment horizontal="center" vertical="top" wrapText="1"/>
    </xf>
    <xf numFmtId="10" fontId="4" fillId="0" borderId="1" xfId="2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9" fontId="7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64" fontId="10" fillId="0" borderId="1" xfId="1" applyNumberFormat="1" applyFont="1" applyBorder="1" applyAlignment="1">
      <alignment horizontal="center" vertical="top" wrapText="1"/>
    </xf>
    <xf numFmtId="9" fontId="10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Fill="1" applyBorder="1"/>
    <xf numFmtId="165" fontId="3" fillId="0" borderId="1" xfId="1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5" xfId="0" applyFill="1" applyBorder="1"/>
    <xf numFmtId="0" fontId="4" fillId="0" borderId="5" xfId="0" applyFont="1" applyFill="1" applyBorder="1" applyAlignment="1">
      <alignment horizontal="center" vertical="top" wrapText="1"/>
    </xf>
    <xf numFmtId="165" fontId="0" fillId="0" borderId="0" xfId="0" applyNumberForma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2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/>
    </xf>
    <xf numFmtId="9" fontId="4" fillId="0" borderId="1" xfId="2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1" xfId="0" applyFont="1" applyBorder="1"/>
    <xf numFmtId="3" fontId="4" fillId="0" borderId="1" xfId="0" applyNumberFormat="1" applyFont="1" applyFill="1" applyBorder="1" applyAlignment="1">
      <alignment horizontal="center" vertical="top" wrapText="1"/>
    </xf>
    <xf numFmtId="43" fontId="0" fillId="0" borderId="0" xfId="0" applyNumberFormat="1" applyFill="1"/>
    <xf numFmtId="167" fontId="4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wrapText="1"/>
    </xf>
    <xf numFmtId="0" fontId="14" fillId="0" borderId="1" xfId="3" applyFont="1" applyFill="1" applyBorder="1" applyAlignment="1">
      <alignment wrapText="1"/>
    </xf>
    <xf numFmtId="168" fontId="0" fillId="0" borderId="0" xfId="0" applyNumberFormat="1"/>
    <xf numFmtId="167" fontId="4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0" fontId="0" fillId="0" borderId="0" xfId="0" applyNumberFormat="1"/>
    <xf numFmtId="167" fontId="0" fillId="0" borderId="1" xfId="1" applyNumberFormat="1" applyFont="1" applyBorder="1"/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workbookViewId="0">
      <selection activeCell="A2" sqref="A2:I2"/>
    </sheetView>
  </sheetViews>
  <sheetFormatPr defaultRowHeight="15" x14ac:dyDescent="0.25"/>
  <cols>
    <col min="1" max="1" width="8.28515625" customWidth="1"/>
    <col min="2" max="2" width="44.7109375" customWidth="1"/>
    <col min="3" max="3" width="18.140625" hidden="1" customWidth="1"/>
    <col min="4" max="5" width="20.42578125" customWidth="1"/>
    <col min="6" max="6" width="19.140625" customWidth="1"/>
    <col min="7" max="8" width="18.7109375" customWidth="1"/>
    <col min="9" max="9" width="19.28515625" customWidth="1"/>
    <col min="10" max="10" width="17.140625" hidden="1" customWidth="1"/>
  </cols>
  <sheetData>
    <row r="1" spans="1:10" x14ac:dyDescent="0.25">
      <c r="H1" s="6" t="s">
        <v>14</v>
      </c>
    </row>
    <row r="2" spans="1:10" x14ac:dyDescent="0.25">
      <c r="A2" s="79" t="s">
        <v>107</v>
      </c>
      <c r="B2" s="79"/>
      <c r="C2" s="79"/>
      <c r="D2" s="79"/>
      <c r="E2" s="79"/>
      <c r="F2" s="79"/>
      <c r="G2" s="79"/>
      <c r="H2" s="79"/>
      <c r="I2" s="79"/>
    </row>
    <row r="3" spans="1:10" x14ac:dyDescent="0.25">
      <c r="H3" s="6"/>
    </row>
    <row r="4" spans="1:10" x14ac:dyDescent="0.25">
      <c r="A4" s="75" t="s">
        <v>0</v>
      </c>
      <c r="B4" s="75" t="s">
        <v>1</v>
      </c>
      <c r="C4" s="26"/>
      <c r="D4" s="76" t="s">
        <v>15</v>
      </c>
      <c r="E4" s="77"/>
      <c r="F4" s="78"/>
      <c r="G4" s="76" t="s">
        <v>16</v>
      </c>
      <c r="H4" s="77"/>
      <c r="I4" s="78"/>
      <c r="J4" s="2"/>
    </row>
    <row r="5" spans="1:10" ht="100.5" customHeight="1" x14ac:dyDescent="0.25">
      <c r="A5" s="75"/>
      <c r="B5" s="75"/>
      <c r="C5" s="27" t="s">
        <v>23</v>
      </c>
      <c r="D5" s="27" t="s">
        <v>17</v>
      </c>
      <c r="E5" s="27" t="s">
        <v>18</v>
      </c>
      <c r="F5" s="27" t="s">
        <v>21</v>
      </c>
      <c r="G5" s="27" t="s">
        <v>19</v>
      </c>
      <c r="H5" s="27" t="s">
        <v>20</v>
      </c>
      <c r="I5" s="27" t="s">
        <v>22</v>
      </c>
      <c r="J5" s="3" t="s">
        <v>24</v>
      </c>
    </row>
    <row r="6" spans="1:10" ht="52.5" customHeight="1" x14ac:dyDescent="0.25">
      <c r="A6" s="27"/>
      <c r="B6" s="28" t="s">
        <v>2</v>
      </c>
      <c r="C6" s="27"/>
      <c r="D6" s="29">
        <f>SUM(D7:D17)</f>
        <v>17589.989999999998</v>
      </c>
      <c r="E6" s="29">
        <f>SUM(E7:E17)</f>
        <v>17567.673729999999</v>
      </c>
      <c r="F6" s="30">
        <f>E6/D6</f>
        <v>0.99873130854537162</v>
      </c>
      <c r="G6" s="29">
        <f>SUM(G7:G17)</f>
        <v>17589.989999999998</v>
      </c>
      <c r="H6" s="29">
        <f>SUM(H7:H17)</f>
        <v>31543.889890000002</v>
      </c>
      <c r="I6" s="30">
        <f>H6/G6</f>
        <v>1.793286402664243</v>
      </c>
      <c r="J6" s="20"/>
    </row>
    <row r="7" spans="1:10" ht="22.5" customHeight="1" x14ac:dyDescent="0.25">
      <c r="A7" s="31">
        <v>1</v>
      </c>
      <c r="B7" s="32" t="s">
        <v>3</v>
      </c>
      <c r="C7" s="33">
        <v>11717.67253</v>
      </c>
      <c r="D7" s="33">
        <v>8000</v>
      </c>
      <c r="E7" s="33">
        <v>8347.7982599999996</v>
      </c>
      <c r="F7" s="34">
        <f>E7/D7</f>
        <v>1.0434747824999999</v>
      </c>
      <c r="G7" s="33">
        <f>D7</f>
        <v>8000</v>
      </c>
      <c r="H7" s="33">
        <v>14114.29759</v>
      </c>
      <c r="I7" s="34">
        <f>H7/G7</f>
        <v>1.76428719875</v>
      </c>
      <c r="J7" s="1">
        <f>C7+E7-H7</f>
        <v>5951.1731999999993</v>
      </c>
    </row>
    <row r="8" spans="1:10" ht="31.5" x14ac:dyDescent="0.25">
      <c r="A8" s="31">
        <v>2</v>
      </c>
      <c r="B8" s="32" t="s">
        <v>4</v>
      </c>
      <c r="C8" s="33">
        <v>6823.5186000000003</v>
      </c>
      <c r="D8" s="33">
        <v>0</v>
      </c>
      <c r="E8" s="33">
        <v>122.79653</v>
      </c>
      <c r="F8" s="34" t="s">
        <v>25</v>
      </c>
      <c r="G8" s="33">
        <f t="shared" ref="G8:G17" si="0">D8</f>
        <v>0</v>
      </c>
      <c r="H8" s="33">
        <v>5945.1691300000002</v>
      </c>
      <c r="I8" s="34" t="s">
        <v>25</v>
      </c>
      <c r="J8" s="1">
        <f t="shared" ref="J8:J17" si="1">C8+E8-H8</f>
        <v>1001.1459999999997</v>
      </c>
    </row>
    <row r="9" spans="1:10" s="5" customFormat="1" ht="15.75" x14ac:dyDescent="0.25">
      <c r="A9" s="31">
        <v>3</v>
      </c>
      <c r="B9" s="32" t="s">
        <v>5</v>
      </c>
      <c r="C9" s="33">
        <v>49809.042829999999</v>
      </c>
      <c r="D9" s="33">
        <v>0</v>
      </c>
      <c r="E9" s="33">
        <v>634.51</v>
      </c>
      <c r="F9" s="34" t="s">
        <v>25</v>
      </c>
      <c r="G9" s="33">
        <f t="shared" si="0"/>
        <v>0</v>
      </c>
      <c r="H9" s="33">
        <v>4713.6838200000002</v>
      </c>
      <c r="I9" s="34" t="s">
        <v>25</v>
      </c>
      <c r="J9" s="4">
        <f t="shared" si="1"/>
        <v>45729.869010000002</v>
      </c>
    </row>
    <row r="10" spans="1:10" ht="15.75" x14ac:dyDescent="0.25">
      <c r="A10" s="31">
        <v>4</v>
      </c>
      <c r="B10" s="35" t="s">
        <v>6</v>
      </c>
      <c r="C10" s="33"/>
      <c r="D10" s="33">
        <v>2200</v>
      </c>
      <c r="E10" s="33">
        <v>2036.75</v>
      </c>
      <c r="F10" s="34">
        <f t="shared" ref="F10:F16" si="2">E10/D10</f>
        <v>0.92579545454545453</v>
      </c>
      <c r="G10" s="33">
        <f t="shared" si="0"/>
        <v>2200</v>
      </c>
      <c r="H10" s="33">
        <v>2036.7483099999999</v>
      </c>
      <c r="I10" s="34">
        <f t="shared" ref="I10:I16" si="3">H10/G10</f>
        <v>0.92579468636363638</v>
      </c>
      <c r="J10" s="1">
        <f t="shared" si="1"/>
        <v>1.69000000005326E-3</v>
      </c>
    </row>
    <row r="11" spans="1:10" ht="21.75" customHeight="1" x14ac:dyDescent="0.25">
      <c r="A11" s="31">
        <v>5</v>
      </c>
      <c r="B11" s="35" t="s">
        <v>7</v>
      </c>
      <c r="C11" s="33"/>
      <c r="D11" s="33">
        <v>847.5</v>
      </c>
      <c r="E11" s="33">
        <v>0</v>
      </c>
      <c r="F11" s="34">
        <f t="shared" si="2"/>
        <v>0</v>
      </c>
      <c r="G11" s="33">
        <f t="shared" si="0"/>
        <v>847.5</v>
      </c>
      <c r="H11" s="33">
        <v>0</v>
      </c>
      <c r="I11" s="34">
        <f t="shared" si="3"/>
        <v>0</v>
      </c>
      <c r="J11" s="1">
        <f t="shared" si="1"/>
        <v>0</v>
      </c>
    </row>
    <row r="12" spans="1:10" ht="15.75" x14ac:dyDescent="0.25">
      <c r="A12" s="31">
        <v>6</v>
      </c>
      <c r="B12" s="35" t="s">
        <v>8</v>
      </c>
      <c r="C12" s="33">
        <v>76.739999999999995</v>
      </c>
      <c r="D12" s="33">
        <v>1260</v>
      </c>
      <c r="E12" s="33">
        <v>1070.67597</v>
      </c>
      <c r="F12" s="34">
        <f t="shared" si="2"/>
        <v>0.84974283333333334</v>
      </c>
      <c r="G12" s="33">
        <f t="shared" si="0"/>
        <v>1260</v>
      </c>
      <c r="H12" s="33">
        <v>947.67307000000005</v>
      </c>
      <c r="I12" s="34">
        <f t="shared" si="3"/>
        <v>0.75212148412698421</v>
      </c>
      <c r="J12" s="1">
        <f t="shared" si="1"/>
        <v>199.74289999999996</v>
      </c>
    </row>
    <row r="13" spans="1:10" ht="21" customHeight="1" x14ac:dyDescent="0.25">
      <c r="A13" s="31">
        <v>7</v>
      </c>
      <c r="B13" s="35" t="s">
        <v>9</v>
      </c>
      <c r="C13" s="33"/>
      <c r="D13" s="33">
        <v>1700</v>
      </c>
      <c r="E13" s="33">
        <v>0</v>
      </c>
      <c r="F13" s="34">
        <f t="shared" si="2"/>
        <v>0</v>
      </c>
      <c r="G13" s="33">
        <f t="shared" si="0"/>
        <v>1700</v>
      </c>
      <c r="H13" s="33">
        <v>0</v>
      </c>
      <c r="I13" s="34">
        <f t="shared" si="3"/>
        <v>0</v>
      </c>
      <c r="J13" s="1">
        <f t="shared" si="1"/>
        <v>0</v>
      </c>
    </row>
    <row r="14" spans="1:10" ht="15.75" x14ac:dyDescent="0.25">
      <c r="A14" s="31">
        <v>8</v>
      </c>
      <c r="B14" s="35" t="s">
        <v>10</v>
      </c>
      <c r="C14" s="33"/>
      <c r="D14" s="33">
        <v>99.49</v>
      </c>
      <c r="E14" s="33">
        <v>99.49</v>
      </c>
      <c r="F14" s="34">
        <f t="shared" si="2"/>
        <v>1</v>
      </c>
      <c r="G14" s="33">
        <f t="shared" si="0"/>
        <v>99.49</v>
      </c>
      <c r="H14" s="33">
        <v>99.49</v>
      </c>
      <c r="I14" s="34">
        <f t="shared" si="3"/>
        <v>1</v>
      </c>
      <c r="J14" s="1">
        <f t="shared" si="1"/>
        <v>0</v>
      </c>
    </row>
    <row r="15" spans="1:10" ht="15.75" x14ac:dyDescent="0.25">
      <c r="A15" s="31">
        <v>9</v>
      </c>
      <c r="B15" s="32" t="s">
        <v>11</v>
      </c>
      <c r="C15" s="33"/>
      <c r="D15" s="33">
        <v>1500</v>
      </c>
      <c r="E15" s="33">
        <v>1500</v>
      </c>
      <c r="F15" s="34">
        <f t="shared" si="2"/>
        <v>1</v>
      </c>
      <c r="G15" s="33">
        <f t="shared" si="0"/>
        <v>1500</v>
      </c>
      <c r="H15" s="33">
        <v>1500</v>
      </c>
      <c r="I15" s="34">
        <f t="shared" si="3"/>
        <v>1</v>
      </c>
      <c r="J15" s="1">
        <f t="shared" si="1"/>
        <v>0</v>
      </c>
    </row>
    <row r="16" spans="1:10" ht="15.75" x14ac:dyDescent="0.25">
      <c r="A16" s="31">
        <v>10</v>
      </c>
      <c r="B16" s="32" t="s">
        <v>12</v>
      </c>
      <c r="C16" s="33"/>
      <c r="D16" s="33">
        <v>1983</v>
      </c>
      <c r="E16" s="33">
        <v>1983</v>
      </c>
      <c r="F16" s="34">
        <f t="shared" si="2"/>
        <v>1</v>
      </c>
      <c r="G16" s="33">
        <f t="shared" si="0"/>
        <v>1983</v>
      </c>
      <c r="H16" s="33">
        <v>1983</v>
      </c>
      <c r="I16" s="34">
        <f t="shared" si="3"/>
        <v>1</v>
      </c>
      <c r="J16" s="1">
        <f t="shared" si="1"/>
        <v>0</v>
      </c>
    </row>
    <row r="17" spans="1:10" ht="47.25" x14ac:dyDescent="0.25">
      <c r="A17" s="31">
        <v>11</v>
      </c>
      <c r="B17" s="35" t="s">
        <v>13</v>
      </c>
      <c r="C17" s="33">
        <v>3850.9856999999997</v>
      </c>
      <c r="D17" s="33">
        <v>0</v>
      </c>
      <c r="E17" s="33">
        <v>1772.6529700000001</v>
      </c>
      <c r="F17" s="34" t="s">
        <v>25</v>
      </c>
      <c r="G17" s="33">
        <f t="shared" si="0"/>
        <v>0</v>
      </c>
      <c r="H17" s="33">
        <v>203.82796999999999</v>
      </c>
      <c r="I17" s="34" t="s">
        <v>25</v>
      </c>
      <c r="J17" s="1">
        <f t="shared" si="1"/>
        <v>5419.8107</v>
      </c>
    </row>
  </sheetData>
  <protectedRanges>
    <protectedRange sqref="C12" name="Диапазон1"/>
  </protectedRanges>
  <mergeCells count="5">
    <mergeCell ref="B4:B5"/>
    <mergeCell ref="A4:A5"/>
    <mergeCell ref="D4:F4"/>
    <mergeCell ref="G4:I4"/>
    <mergeCell ref="A2:I2"/>
  </mergeCells>
  <pageMargins left="0.31496062992125984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1"/>
  <sheetViews>
    <sheetView workbookViewId="0">
      <selection activeCell="L7" sqref="L7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 x14ac:dyDescent="0.25">
      <c r="G1" s="6" t="s">
        <v>14</v>
      </c>
    </row>
    <row r="2" spans="1:9" x14ac:dyDescent="0.25">
      <c r="A2" s="79" t="s">
        <v>221</v>
      </c>
      <c r="B2" s="79"/>
      <c r="C2" s="79"/>
      <c r="D2" s="79"/>
      <c r="E2" s="79"/>
      <c r="F2" s="79"/>
      <c r="G2" s="79"/>
      <c r="H2" s="79"/>
    </row>
    <row r="3" spans="1:9" x14ac:dyDescent="0.25">
      <c r="G3" s="6"/>
    </row>
    <row r="4" spans="1:9" ht="15.75" x14ac:dyDescent="0.25">
      <c r="A4" s="81" t="s">
        <v>0</v>
      </c>
      <c r="B4" s="81" t="s">
        <v>1</v>
      </c>
      <c r="C4" s="85" t="s">
        <v>15</v>
      </c>
      <c r="D4" s="85"/>
      <c r="E4" s="85"/>
      <c r="F4" s="85" t="s">
        <v>16</v>
      </c>
      <c r="G4" s="85"/>
      <c r="H4" s="85"/>
      <c r="I4" s="46"/>
    </row>
    <row r="5" spans="1:9" ht="94.5" x14ac:dyDescent="0.25">
      <c r="A5" s="81"/>
      <c r="B5" s="81"/>
      <c r="C5" s="65" t="s">
        <v>222</v>
      </c>
      <c r="D5" s="65" t="s">
        <v>223</v>
      </c>
      <c r="E5" s="65" t="s">
        <v>224</v>
      </c>
      <c r="F5" s="65" t="s">
        <v>225</v>
      </c>
      <c r="G5" s="65" t="s">
        <v>226</v>
      </c>
      <c r="H5" s="65" t="s">
        <v>227</v>
      </c>
      <c r="I5" s="47" t="s">
        <v>24</v>
      </c>
    </row>
    <row r="6" spans="1:9" ht="47.25" x14ac:dyDescent="0.25">
      <c r="A6" s="65"/>
      <c r="B6" s="11" t="s">
        <v>2</v>
      </c>
      <c r="C6" s="23">
        <f>SUM(C7:C18)</f>
        <v>58.189141666666657</v>
      </c>
      <c r="D6" s="23">
        <f>SUM(D7:D18)</f>
        <v>31.982519889999999</v>
      </c>
      <c r="E6" s="53">
        <f>D6/C6</f>
        <v>0.54963037731695941</v>
      </c>
      <c r="F6" s="23">
        <f>SUM(F7:F16)</f>
        <v>58.142641666666655</v>
      </c>
      <c r="G6" s="23">
        <f>SUM(G7:G16)</f>
        <v>31.873519889999997</v>
      </c>
      <c r="H6" s="53">
        <f>G6/F6</f>
        <v>0.548195248381244</v>
      </c>
      <c r="I6" s="47"/>
    </row>
    <row r="7" spans="1:9" ht="67.5" customHeight="1" x14ac:dyDescent="0.25">
      <c r="A7" s="39">
        <v>1</v>
      </c>
      <c r="B7" s="40" t="s">
        <v>181</v>
      </c>
      <c r="C7" s="43">
        <v>28.2165</v>
      </c>
      <c r="D7" s="43">
        <v>28.209516560000001</v>
      </c>
      <c r="E7" s="52" t="s">
        <v>25</v>
      </c>
      <c r="F7" s="43">
        <f>C7</f>
        <v>28.2165</v>
      </c>
      <c r="G7" s="43">
        <f>D7</f>
        <v>28.209516560000001</v>
      </c>
      <c r="H7" s="54">
        <f>G7/F7</f>
        <v>0.99975250509453695</v>
      </c>
      <c r="I7" s="46"/>
    </row>
    <row r="8" spans="1:9" ht="15.75" x14ac:dyDescent="0.25">
      <c r="A8" s="39">
        <v>2</v>
      </c>
      <c r="B8" s="40" t="s">
        <v>182</v>
      </c>
      <c r="C8" s="43">
        <v>24.72</v>
      </c>
      <c r="D8" s="43">
        <v>0</v>
      </c>
      <c r="E8" s="52" t="s">
        <v>25</v>
      </c>
      <c r="F8" s="43">
        <f t="shared" ref="F8:F18" si="0">C8</f>
        <v>24.72</v>
      </c>
      <c r="G8" s="43">
        <f t="shared" ref="G8:G18" si="1">D8</f>
        <v>0</v>
      </c>
      <c r="H8" s="54">
        <f t="shared" ref="H8:H17" si="2">G8/F8</f>
        <v>0</v>
      </c>
      <c r="I8" s="46"/>
    </row>
    <row r="9" spans="1:9" ht="47.25" x14ac:dyDescent="0.25">
      <c r="A9" s="39">
        <v>3</v>
      </c>
      <c r="B9" s="40" t="s">
        <v>185</v>
      </c>
      <c r="C9" s="43">
        <v>7.2099999999999997E-2</v>
      </c>
      <c r="D9" s="43">
        <v>7.2099999999999997E-2</v>
      </c>
      <c r="E9" s="52" t="s">
        <v>25</v>
      </c>
      <c r="F9" s="43">
        <f t="shared" si="0"/>
        <v>7.2099999999999997E-2</v>
      </c>
      <c r="G9" s="43">
        <f t="shared" si="1"/>
        <v>7.2099999999999997E-2</v>
      </c>
      <c r="H9" s="54">
        <f t="shared" si="2"/>
        <v>1</v>
      </c>
      <c r="I9" s="46"/>
    </row>
    <row r="10" spans="1:9" ht="47.25" x14ac:dyDescent="0.25">
      <c r="A10" s="39">
        <v>4</v>
      </c>
      <c r="B10" s="40" t="s">
        <v>186</v>
      </c>
      <c r="C10" s="43">
        <v>0.24634166666666671</v>
      </c>
      <c r="D10" s="43">
        <v>0.24630000000000002</v>
      </c>
      <c r="E10" s="52" t="s">
        <v>25</v>
      </c>
      <c r="F10" s="43">
        <f t="shared" si="0"/>
        <v>0.24634166666666671</v>
      </c>
      <c r="G10" s="43">
        <f t="shared" si="1"/>
        <v>0.24630000000000002</v>
      </c>
      <c r="H10" s="54">
        <f t="shared" si="2"/>
        <v>0.99983085822536444</v>
      </c>
    </row>
    <row r="11" spans="1:9" ht="78.75" x14ac:dyDescent="0.25">
      <c r="A11" s="39">
        <v>5</v>
      </c>
      <c r="B11" s="40" t="s">
        <v>187</v>
      </c>
      <c r="C11" s="43">
        <v>1.5</v>
      </c>
      <c r="D11" s="43">
        <v>0</v>
      </c>
      <c r="E11" s="52">
        <f>D11/C11</f>
        <v>0</v>
      </c>
      <c r="F11" s="43">
        <f t="shared" si="0"/>
        <v>1.5</v>
      </c>
      <c r="G11" s="43">
        <f t="shared" si="1"/>
        <v>0</v>
      </c>
      <c r="H11" s="54">
        <f t="shared" si="2"/>
        <v>0</v>
      </c>
    </row>
    <row r="12" spans="1:9" ht="31.5" x14ac:dyDescent="0.25">
      <c r="A12" s="39">
        <v>6</v>
      </c>
      <c r="B12" s="40" t="s">
        <v>228</v>
      </c>
      <c r="C12" s="43">
        <v>0.504</v>
      </c>
      <c r="D12" s="43">
        <v>0.502</v>
      </c>
      <c r="E12" s="52">
        <f t="shared" ref="E12:E17" si="3">D12/C12</f>
        <v>0.99603174603174605</v>
      </c>
      <c r="F12" s="43">
        <f t="shared" si="0"/>
        <v>0.504</v>
      </c>
      <c r="G12" s="43">
        <f t="shared" si="1"/>
        <v>0.502</v>
      </c>
      <c r="H12" s="54">
        <f t="shared" si="2"/>
        <v>0.99603174603174605</v>
      </c>
    </row>
    <row r="13" spans="1:9" ht="47.25" x14ac:dyDescent="0.25">
      <c r="A13" s="39">
        <v>7</v>
      </c>
      <c r="B13" s="40" t="s">
        <v>189</v>
      </c>
      <c r="C13" s="43">
        <v>2.5</v>
      </c>
      <c r="D13" s="43">
        <v>2.5099</v>
      </c>
      <c r="E13" s="52">
        <f t="shared" si="3"/>
        <v>1.00396</v>
      </c>
      <c r="F13" s="43">
        <f t="shared" si="0"/>
        <v>2.5</v>
      </c>
      <c r="G13" s="43">
        <f t="shared" si="1"/>
        <v>2.5099</v>
      </c>
      <c r="H13" s="54">
        <f t="shared" si="2"/>
        <v>1.00396</v>
      </c>
    </row>
    <row r="14" spans="1:9" ht="15.75" x14ac:dyDescent="0.25">
      <c r="A14" s="39">
        <v>8</v>
      </c>
      <c r="B14" s="40" t="s">
        <v>190</v>
      </c>
      <c r="C14" s="43">
        <v>7.0699999999999999E-2</v>
      </c>
      <c r="D14" s="43">
        <v>7.0699999999999999E-2</v>
      </c>
      <c r="E14" s="52">
        <f t="shared" si="3"/>
        <v>1</v>
      </c>
      <c r="F14" s="43">
        <f t="shared" si="0"/>
        <v>7.0699999999999999E-2</v>
      </c>
      <c r="G14" s="43">
        <f t="shared" si="1"/>
        <v>7.0699999999999999E-2</v>
      </c>
      <c r="H14" s="54">
        <f t="shared" si="2"/>
        <v>1</v>
      </c>
    </row>
    <row r="15" spans="1:9" ht="31.5" x14ac:dyDescent="0.25">
      <c r="A15" s="39">
        <v>9</v>
      </c>
      <c r="B15" s="40" t="s">
        <v>183</v>
      </c>
      <c r="C15" s="43">
        <v>0.26900000000000002</v>
      </c>
      <c r="D15" s="43">
        <v>0.26300332999999998</v>
      </c>
      <c r="E15" s="52">
        <f t="shared" si="3"/>
        <v>0.9777075464684013</v>
      </c>
      <c r="F15" s="43">
        <f t="shared" si="0"/>
        <v>0.26900000000000002</v>
      </c>
      <c r="G15" s="43">
        <f t="shared" si="1"/>
        <v>0.26300332999999998</v>
      </c>
      <c r="H15" s="54">
        <f t="shared" si="2"/>
        <v>0.9777075464684013</v>
      </c>
    </row>
    <row r="16" spans="1:9" ht="15.75" x14ac:dyDescent="0.25">
      <c r="A16" s="39">
        <v>10</v>
      </c>
      <c r="B16" s="40" t="s">
        <v>184</v>
      </c>
      <c r="C16" s="43">
        <v>4.3999999999999997E-2</v>
      </c>
      <c r="D16" s="43">
        <v>0</v>
      </c>
      <c r="E16" s="52">
        <f t="shared" si="3"/>
        <v>0</v>
      </c>
      <c r="F16" s="43">
        <f t="shared" si="0"/>
        <v>4.3999999999999997E-2</v>
      </c>
      <c r="G16" s="43">
        <f t="shared" si="1"/>
        <v>0</v>
      </c>
      <c r="H16" s="54">
        <f t="shared" si="2"/>
        <v>0</v>
      </c>
    </row>
    <row r="17" spans="1:8" ht="15.75" x14ac:dyDescent="0.25">
      <c r="A17" s="39">
        <v>11</v>
      </c>
      <c r="B17" s="40" t="s">
        <v>140</v>
      </c>
      <c r="C17" s="43">
        <v>4.65E-2</v>
      </c>
      <c r="D17" s="43">
        <v>0</v>
      </c>
      <c r="E17" s="52">
        <f t="shared" si="3"/>
        <v>0</v>
      </c>
      <c r="F17" s="43">
        <f t="shared" si="0"/>
        <v>4.65E-2</v>
      </c>
      <c r="G17" s="43">
        <f t="shared" si="1"/>
        <v>0</v>
      </c>
      <c r="H17" s="54">
        <f t="shared" si="2"/>
        <v>0</v>
      </c>
    </row>
    <row r="18" spans="1:8" ht="15.75" x14ac:dyDescent="0.25">
      <c r="A18" s="39">
        <v>12</v>
      </c>
      <c r="B18" s="40" t="s">
        <v>229</v>
      </c>
      <c r="C18" s="43">
        <v>0</v>
      </c>
      <c r="D18" s="43">
        <v>0.109</v>
      </c>
      <c r="E18" s="52" t="s">
        <v>25</v>
      </c>
      <c r="F18" s="43">
        <f t="shared" si="0"/>
        <v>0</v>
      </c>
      <c r="G18" s="43">
        <f t="shared" si="1"/>
        <v>0.109</v>
      </c>
      <c r="H18" s="54" t="s">
        <v>25</v>
      </c>
    </row>
    <row r="21" spans="1:8" x14ac:dyDescent="0.25">
      <c r="D21" s="48"/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5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7" sqref="C7:D7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80" t="s">
        <v>191</v>
      </c>
      <c r="B2" s="80"/>
      <c r="C2" s="80"/>
      <c r="D2" s="80"/>
      <c r="E2" s="80"/>
      <c r="F2" s="80"/>
      <c r="G2" s="80"/>
      <c r="H2" s="80"/>
    </row>
    <row r="3" spans="1:10" ht="15.75" x14ac:dyDescent="0.25">
      <c r="A3" s="64"/>
      <c r="B3" s="80" t="s">
        <v>105</v>
      </c>
      <c r="C3" s="80"/>
      <c r="D3" s="80"/>
      <c r="E3" s="80"/>
      <c r="F3" s="80"/>
      <c r="G3" s="80"/>
      <c r="H3" s="80"/>
    </row>
    <row r="5" spans="1:10" ht="157.5" x14ac:dyDescent="0.25">
      <c r="A5" s="65" t="s">
        <v>0</v>
      </c>
      <c r="B5" s="65" t="s">
        <v>1</v>
      </c>
      <c r="C5" s="65" t="s">
        <v>26</v>
      </c>
      <c r="D5" s="65" t="s">
        <v>27</v>
      </c>
      <c r="E5" s="65" t="s">
        <v>28</v>
      </c>
      <c r="F5" s="65" t="s">
        <v>29</v>
      </c>
      <c r="G5" s="65" t="s">
        <v>30</v>
      </c>
      <c r="H5" s="65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1">
        <v>42.923000000000002</v>
      </c>
      <c r="G6" s="22"/>
      <c r="H6" s="22"/>
    </row>
    <row r="7" spans="1:10" ht="196.5" customHeight="1" x14ac:dyDescent="0.25">
      <c r="A7" s="8">
        <v>1</v>
      </c>
      <c r="B7" s="68" t="s">
        <v>182</v>
      </c>
      <c r="C7" s="13" t="s">
        <v>193</v>
      </c>
      <c r="D7" s="13" t="s">
        <v>203</v>
      </c>
      <c r="E7" s="8" t="s">
        <v>48</v>
      </c>
      <c r="F7" s="62" t="s">
        <v>230</v>
      </c>
      <c r="G7" s="8" t="s">
        <v>217</v>
      </c>
      <c r="H7" s="8" t="s">
        <v>80</v>
      </c>
      <c r="J7" s="60"/>
    </row>
    <row r="8" spans="1:10" ht="100.5" customHeight="1" x14ac:dyDescent="0.25">
      <c r="A8" s="8">
        <v>2</v>
      </c>
      <c r="B8" s="68" t="s">
        <v>231</v>
      </c>
      <c r="C8" s="13" t="s">
        <v>246</v>
      </c>
      <c r="D8" s="13" t="s">
        <v>247</v>
      </c>
      <c r="E8" s="8" t="s">
        <v>48</v>
      </c>
      <c r="F8" s="62" t="s">
        <v>232</v>
      </c>
      <c r="G8" s="8" t="s">
        <v>217</v>
      </c>
      <c r="H8" s="8" t="s">
        <v>80</v>
      </c>
      <c r="J8" s="60"/>
    </row>
    <row r="9" spans="1:10" ht="157.5" x14ac:dyDescent="0.25">
      <c r="A9" s="8">
        <v>3</v>
      </c>
      <c r="B9" s="68" t="s">
        <v>233</v>
      </c>
      <c r="C9" s="13" t="s">
        <v>198</v>
      </c>
      <c r="D9" s="13" t="s">
        <v>208</v>
      </c>
      <c r="E9" s="8" t="s">
        <v>48</v>
      </c>
      <c r="F9" s="62" t="s">
        <v>234</v>
      </c>
      <c r="G9" s="8" t="s">
        <v>217</v>
      </c>
      <c r="H9" s="8" t="s">
        <v>80</v>
      </c>
    </row>
    <row r="10" spans="1:10" ht="120" customHeight="1" x14ac:dyDescent="0.25">
      <c r="A10" s="8">
        <v>4</v>
      </c>
      <c r="B10" s="68" t="s">
        <v>235</v>
      </c>
      <c r="C10" s="13" t="s">
        <v>199</v>
      </c>
      <c r="D10" s="13" t="s">
        <v>209</v>
      </c>
      <c r="E10" s="8" t="s">
        <v>48</v>
      </c>
      <c r="F10" s="62" t="s">
        <v>236</v>
      </c>
      <c r="G10" s="8" t="s">
        <v>217</v>
      </c>
      <c r="H10" s="8" t="s">
        <v>80</v>
      </c>
    </row>
    <row r="11" spans="1:10" ht="126" x14ac:dyDescent="0.25">
      <c r="A11" s="8">
        <v>5</v>
      </c>
      <c r="B11" s="69" t="s">
        <v>119</v>
      </c>
      <c r="C11" s="13" t="s">
        <v>248</v>
      </c>
      <c r="D11" s="13" t="s">
        <v>249</v>
      </c>
      <c r="E11" s="8" t="s">
        <v>48</v>
      </c>
      <c r="F11" s="62" t="s">
        <v>241</v>
      </c>
      <c r="G11" s="8" t="s">
        <v>217</v>
      </c>
      <c r="H11" s="8" t="s">
        <v>80</v>
      </c>
    </row>
    <row r="12" spans="1:10" ht="90" customHeight="1" x14ac:dyDescent="0.25">
      <c r="A12" s="8">
        <v>6</v>
      </c>
      <c r="B12" s="69" t="s">
        <v>237</v>
      </c>
      <c r="C12" s="13" t="s">
        <v>250</v>
      </c>
      <c r="D12" s="13" t="s">
        <v>247</v>
      </c>
      <c r="E12" s="8" t="s">
        <v>48</v>
      </c>
      <c r="F12" s="62" t="s">
        <v>242</v>
      </c>
      <c r="G12" s="8" t="s">
        <v>217</v>
      </c>
      <c r="H12" s="8" t="s">
        <v>80</v>
      </c>
    </row>
    <row r="13" spans="1:10" ht="126" x14ac:dyDescent="0.25">
      <c r="A13" s="8">
        <v>7</v>
      </c>
      <c r="B13" s="69" t="s">
        <v>238</v>
      </c>
      <c r="C13" s="13" t="s">
        <v>251</v>
      </c>
      <c r="D13" s="13" t="s">
        <v>252</v>
      </c>
      <c r="E13" s="8" t="s">
        <v>48</v>
      </c>
      <c r="F13" s="62" t="s">
        <v>243</v>
      </c>
      <c r="G13" s="8" t="s">
        <v>217</v>
      </c>
      <c r="H13" s="8" t="s">
        <v>80</v>
      </c>
    </row>
    <row r="14" spans="1:10" ht="110.25" x14ac:dyDescent="0.25">
      <c r="A14" s="8">
        <v>8</v>
      </c>
      <c r="B14" s="69" t="s">
        <v>239</v>
      </c>
      <c r="C14" s="13" t="s">
        <v>253</v>
      </c>
      <c r="D14" s="13" t="s">
        <v>254</v>
      </c>
      <c r="E14" s="8" t="s">
        <v>48</v>
      </c>
      <c r="F14" s="62" t="s">
        <v>244</v>
      </c>
      <c r="G14" s="8" t="s">
        <v>217</v>
      </c>
      <c r="H14" s="8" t="s">
        <v>80</v>
      </c>
    </row>
    <row r="15" spans="1:10" ht="173.25" x14ac:dyDescent="0.25">
      <c r="A15" s="8">
        <v>9</v>
      </c>
      <c r="B15" s="69" t="s">
        <v>240</v>
      </c>
      <c r="C15" s="13" t="s">
        <v>255</v>
      </c>
      <c r="D15" s="13" t="s">
        <v>256</v>
      </c>
      <c r="E15" s="8" t="s">
        <v>48</v>
      </c>
      <c r="F15" s="62" t="s">
        <v>245</v>
      </c>
      <c r="G15" s="8" t="s">
        <v>217</v>
      </c>
      <c r="H15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</cols>
  <sheetData>
    <row r="1" spans="1:11" x14ac:dyDescent="0.25">
      <c r="G1" s="6" t="s">
        <v>14</v>
      </c>
    </row>
    <row r="2" spans="1:11" x14ac:dyDescent="0.25">
      <c r="A2" s="79" t="s">
        <v>259</v>
      </c>
      <c r="B2" s="79"/>
      <c r="C2" s="79"/>
      <c r="D2" s="79"/>
      <c r="E2" s="79"/>
      <c r="F2" s="79"/>
      <c r="G2" s="79"/>
      <c r="H2" s="79"/>
    </row>
    <row r="3" spans="1:11" x14ac:dyDescent="0.25">
      <c r="G3" s="6"/>
    </row>
    <row r="4" spans="1:11" ht="15.75" x14ac:dyDescent="0.25">
      <c r="A4" s="81" t="s">
        <v>0</v>
      </c>
      <c r="B4" s="81" t="s">
        <v>1</v>
      </c>
      <c r="C4" s="85" t="s">
        <v>15</v>
      </c>
      <c r="D4" s="85"/>
      <c r="E4" s="85"/>
      <c r="F4" s="85" t="s">
        <v>16</v>
      </c>
      <c r="G4" s="85"/>
      <c r="H4" s="85"/>
    </row>
    <row r="5" spans="1:11" ht="94.5" x14ac:dyDescent="0.25">
      <c r="A5" s="81"/>
      <c r="B5" s="81"/>
      <c r="C5" s="67" t="s">
        <v>260</v>
      </c>
      <c r="D5" s="67" t="s">
        <v>261</v>
      </c>
      <c r="E5" s="67" t="s">
        <v>262</v>
      </c>
      <c r="F5" s="67" t="s">
        <v>263</v>
      </c>
      <c r="G5" s="67" t="s">
        <v>264</v>
      </c>
      <c r="H5" s="67" t="s">
        <v>265</v>
      </c>
    </row>
    <row r="6" spans="1:11" ht="47.25" x14ac:dyDescent="0.25">
      <c r="A6" s="67"/>
      <c r="B6" s="11" t="s">
        <v>2</v>
      </c>
      <c r="C6" s="71">
        <f>SUM(C7:C17)</f>
        <v>42.922604029666665</v>
      </c>
      <c r="D6" s="71">
        <f>SUM(D7:D17)</f>
        <v>41.707121390000005</v>
      </c>
      <c r="E6" s="53">
        <f>D6/C6</f>
        <v>0.97168199210778172</v>
      </c>
      <c r="F6" s="23">
        <f>SUM(F7:F17)</f>
        <v>42.922604029666665</v>
      </c>
      <c r="G6" s="23">
        <f>SUM(G7:G17)</f>
        <v>8.8808475900000001</v>
      </c>
      <c r="H6" s="53">
        <f>G6/F6</f>
        <v>0.20690374665669994</v>
      </c>
    </row>
    <row r="7" spans="1:11" ht="31.5" x14ac:dyDescent="0.25">
      <c r="A7" s="39">
        <v>1</v>
      </c>
      <c r="B7" s="40" t="s">
        <v>266</v>
      </c>
      <c r="C7" s="72">
        <v>24.72</v>
      </c>
      <c r="D7" s="72">
        <v>26.375273799999999</v>
      </c>
      <c r="E7" s="52">
        <f>D7/C7</f>
        <v>1.0669609142394822</v>
      </c>
      <c r="F7" s="43">
        <v>24.72</v>
      </c>
      <c r="G7" s="43">
        <v>0</v>
      </c>
      <c r="H7" s="54">
        <f>G7/F7</f>
        <v>0</v>
      </c>
      <c r="J7" s="70"/>
      <c r="K7" s="70"/>
    </row>
    <row r="8" spans="1:11" ht="18.75" customHeight="1" x14ac:dyDescent="0.25">
      <c r="A8" s="39">
        <v>2</v>
      </c>
      <c r="B8" s="40" t="s">
        <v>267</v>
      </c>
      <c r="C8" s="72">
        <v>3.2806666666666668</v>
      </c>
      <c r="D8" s="72">
        <v>1.0605768799999999</v>
      </c>
      <c r="E8" s="52">
        <f t="shared" ref="E8:E15" si="0">D8/C8</f>
        <v>0.32328090225563905</v>
      </c>
      <c r="F8" s="43">
        <v>3.2806666666666668</v>
      </c>
      <c r="G8" s="43">
        <v>1.0605768799999999</v>
      </c>
      <c r="H8" s="54">
        <f>G8/F8</f>
        <v>0.32328090225563905</v>
      </c>
      <c r="J8" s="70"/>
      <c r="K8" s="70"/>
    </row>
    <row r="9" spans="1:11" ht="63" x14ac:dyDescent="0.25">
      <c r="A9" s="39">
        <v>3</v>
      </c>
      <c r="B9" s="40" t="s">
        <v>268</v>
      </c>
      <c r="C9" s="72">
        <v>1.044</v>
      </c>
      <c r="D9" s="72">
        <v>1.0486869999999999</v>
      </c>
      <c r="E9" s="52">
        <f t="shared" si="0"/>
        <v>1.0044894636015325</v>
      </c>
      <c r="F9" s="43">
        <v>1.044</v>
      </c>
      <c r="G9" s="43">
        <v>1.0486869999999999</v>
      </c>
      <c r="H9" s="54">
        <f t="shared" ref="H9:H15" si="1">G9/F9</f>
        <v>1.0044894636015325</v>
      </c>
      <c r="J9" s="70"/>
      <c r="K9" s="70"/>
    </row>
    <row r="10" spans="1:11" ht="31.5" x14ac:dyDescent="0.25">
      <c r="A10" s="39">
        <v>4</v>
      </c>
      <c r="B10" s="40" t="s">
        <v>269</v>
      </c>
      <c r="C10" s="72">
        <v>2.7</v>
      </c>
      <c r="D10" s="72">
        <v>2.5796868399999999</v>
      </c>
      <c r="E10" s="52">
        <f t="shared" si="0"/>
        <v>0.95543957037037031</v>
      </c>
      <c r="F10" s="43">
        <v>2.7</v>
      </c>
      <c r="G10" s="43">
        <v>2.5796868399999999</v>
      </c>
      <c r="H10" s="54">
        <f t="shared" si="1"/>
        <v>0.95543957037037031</v>
      </c>
      <c r="J10" s="70"/>
      <c r="K10" s="70"/>
    </row>
    <row r="11" spans="1:11" ht="15.75" x14ac:dyDescent="0.25">
      <c r="A11" s="39">
        <v>5</v>
      </c>
      <c r="B11" s="40" t="s">
        <v>270</v>
      </c>
      <c r="C11" s="72">
        <v>0.40200000299999999</v>
      </c>
      <c r="D11" s="72">
        <v>0</v>
      </c>
      <c r="E11" s="52">
        <f t="shared" si="0"/>
        <v>0</v>
      </c>
      <c r="F11" s="43">
        <v>0.40200000299999999</v>
      </c>
      <c r="G11" s="43">
        <v>0</v>
      </c>
      <c r="H11" s="54">
        <f t="shared" si="1"/>
        <v>0</v>
      </c>
      <c r="J11" s="70"/>
      <c r="K11" s="70"/>
    </row>
    <row r="12" spans="1:11" ht="15.75" x14ac:dyDescent="0.25">
      <c r="A12" s="39">
        <v>6</v>
      </c>
      <c r="B12" s="40" t="s">
        <v>271</v>
      </c>
      <c r="C12" s="72">
        <v>0.22791999999999998</v>
      </c>
      <c r="D12" s="72">
        <v>0.21690000000000001</v>
      </c>
      <c r="E12" s="52">
        <f t="shared" si="0"/>
        <v>0.95164970164970175</v>
      </c>
      <c r="F12" s="43">
        <v>0.22791999999999998</v>
      </c>
      <c r="G12" s="43">
        <v>0.21690000000000001</v>
      </c>
      <c r="H12" s="54">
        <f t="shared" si="1"/>
        <v>0.95164970164970175</v>
      </c>
      <c r="J12" s="70"/>
      <c r="K12" s="70"/>
    </row>
    <row r="13" spans="1:11" ht="31.5" x14ac:dyDescent="0.25">
      <c r="A13" s="39">
        <v>7</v>
      </c>
      <c r="B13" s="40" t="s">
        <v>272</v>
      </c>
      <c r="C13" s="72">
        <v>2.2074673599999994</v>
      </c>
      <c r="D13" s="72">
        <v>1.62355816</v>
      </c>
      <c r="E13" s="52">
        <f t="shared" si="0"/>
        <v>0.7354845600072657</v>
      </c>
      <c r="F13" s="43">
        <v>2.2074673599999994</v>
      </c>
      <c r="G13" s="43">
        <v>1.62355816</v>
      </c>
      <c r="H13" s="54">
        <f t="shared" si="1"/>
        <v>0.7354845600072657</v>
      </c>
      <c r="J13" s="70"/>
      <c r="K13" s="70"/>
    </row>
    <row r="14" spans="1:11" ht="63" x14ac:dyDescent="0.25">
      <c r="A14" s="39">
        <v>8</v>
      </c>
      <c r="B14" s="40" t="s">
        <v>239</v>
      </c>
      <c r="C14" s="72">
        <v>6.4512000000000009</v>
      </c>
      <c r="D14" s="72">
        <v>6.4509999999999996</v>
      </c>
      <c r="E14" s="52">
        <f t="shared" si="0"/>
        <v>0.9999689980158728</v>
      </c>
      <c r="F14" s="43">
        <v>6.4512000000000009</v>
      </c>
      <c r="G14" s="43">
        <v>0</v>
      </c>
      <c r="H14" s="54">
        <f t="shared" si="1"/>
        <v>0</v>
      </c>
      <c r="J14" s="70"/>
      <c r="K14" s="70"/>
    </row>
    <row r="15" spans="1:11" ht="15.75" x14ac:dyDescent="0.25">
      <c r="A15" s="39">
        <v>9</v>
      </c>
      <c r="B15" s="40" t="s">
        <v>273</v>
      </c>
      <c r="C15" s="72">
        <v>1.8893499999999999</v>
      </c>
      <c r="D15" s="72">
        <v>1.8822789900000001</v>
      </c>
      <c r="E15" s="52">
        <f t="shared" si="0"/>
        <v>0.99625743774313935</v>
      </c>
      <c r="F15" s="43">
        <v>1.8893499999999999</v>
      </c>
      <c r="G15" s="43">
        <v>1.8822789900000001</v>
      </c>
      <c r="H15" s="54">
        <f t="shared" si="1"/>
        <v>0.99625743774313935</v>
      </c>
      <c r="J15" s="70"/>
      <c r="K15" s="70"/>
    </row>
    <row r="16" spans="1:11" ht="15.75" x14ac:dyDescent="0.25">
      <c r="A16" s="39">
        <v>10</v>
      </c>
      <c r="B16" s="40" t="s">
        <v>274</v>
      </c>
      <c r="C16" s="72">
        <v>0</v>
      </c>
      <c r="D16" s="72">
        <v>0.12353699999999999</v>
      </c>
      <c r="E16" s="52" t="s">
        <v>25</v>
      </c>
      <c r="F16" s="43">
        <v>0</v>
      </c>
      <c r="G16" s="43">
        <v>0.12353700000000001</v>
      </c>
      <c r="H16" s="54" t="s">
        <v>25</v>
      </c>
      <c r="J16" s="70"/>
      <c r="K16" s="70"/>
    </row>
    <row r="17" spans="1:11" ht="15.75" x14ac:dyDescent="0.25">
      <c r="A17" s="39">
        <v>11</v>
      </c>
      <c r="B17" s="40" t="s">
        <v>275</v>
      </c>
      <c r="C17" s="72">
        <v>0</v>
      </c>
      <c r="D17" s="72">
        <v>0.34562271999999999</v>
      </c>
      <c r="E17" s="52" t="s">
        <v>25</v>
      </c>
      <c r="F17" s="43">
        <v>0</v>
      </c>
      <c r="G17" s="43">
        <v>0.34562271999999999</v>
      </c>
      <c r="H17" s="54" t="s">
        <v>25</v>
      </c>
      <c r="J17" s="70"/>
      <c r="K17" s="70"/>
    </row>
    <row r="20" spans="1:11" x14ac:dyDescent="0.25">
      <c r="D20" s="48"/>
    </row>
  </sheetData>
  <mergeCells count="5">
    <mergeCell ref="A2:H2"/>
    <mergeCell ref="A4:A5"/>
    <mergeCell ref="B4:B5"/>
    <mergeCell ref="C4:E4"/>
    <mergeCell ref="F4:H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0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8" sqref="C8"/>
    </sheetView>
  </sheetViews>
  <sheetFormatPr defaultRowHeight="15" x14ac:dyDescent="0.25"/>
  <cols>
    <col min="1" max="1" width="9.140625" style="57"/>
    <col min="2" max="2" width="74.42578125" style="57" customWidth="1"/>
    <col min="3" max="3" width="51.5703125" style="57" customWidth="1"/>
    <col min="4" max="4" width="50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0" t="s">
        <v>257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64"/>
      <c r="B3" s="80" t="s">
        <v>105</v>
      </c>
      <c r="C3" s="80"/>
      <c r="D3" s="80"/>
      <c r="E3" s="80"/>
      <c r="F3" s="80"/>
      <c r="G3" s="80"/>
      <c r="H3" s="80"/>
    </row>
    <row r="5" spans="1:8" ht="165.75" customHeight="1" x14ac:dyDescent="0.25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20.132000000000001</v>
      </c>
      <c r="G6" s="22"/>
      <c r="H6" s="22"/>
    </row>
    <row r="7" spans="1:8" ht="55.5" customHeight="1" x14ac:dyDescent="0.25">
      <c r="A7" s="8">
        <v>2</v>
      </c>
      <c r="B7" s="68" t="s">
        <v>276</v>
      </c>
      <c r="C7" s="13" t="s">
        <v>197</v>
      </c>
      <c r="D7" s="13" t="s">
        <v>207</v>
      </c>
      <c r="E7" s="8" t="s">
        <v>48</v>
      </c>
      <c r="F7" s="62" t="s">
        <v>317</v>
      </c>
      <c r="G7" s="8" t="s">
        <v>258</v>
      </c>
      <c r="H7" s="8" t="s">
        <v>80</v>
      </c>
    </row>
    <row r="8" spans="1:8" ht="113.25" customHeight="1" x14ac:dyDescent="0.25">
      <c r="A8" s="8">
        <v>3</v>
      </c>
      <c r="B8" s="13" t="s">
        <v>188</v>
      </c>
      <c r="C8" s="13" t="s">
        <v>198</v>
      </c>
      <c r="D8" s="13" t="s">
        <v>316</v>
      </c>
      <c r="E8" s="8" t="s">
        <v>48</v>
      </c>
      <c r="F8" s="62" t="s">
        <v>277</v>
      </c>
      <c r="G8" s="8" t="s">
        <v>258</v>
      </c>
      <c r="H8" s="8" t="s">
        <v>80</v>
      </c>
    </row>
    <row r="9" spans="1:8" ht="87.75" customHeight="1" x14ac:dyDescent="0.25">
      <c r="A9" s="8">
        <v>4</v>
      </c>
      <c r="B9" s="13" t="s">
        <v>278</v>
      </c>
      <c r="C9" s="13" t="s">
        <v>199</v>
      </c>
      <c r="D9" s="13" t="s">
        <v>209</v>
      </c>
      <c r="E9" s="8" t="s">
        <v>48</v>
      </c>
      <c r="F9" s="62" t="s">
        <v>321</v>
      </c>
      <c r="G9" s="8" t="s">
        <v>258</v>
      </c>
      <c r="H9" s="8" t="s">
        <v>80</v>
      </c>
    </row>
    <row r="10" spans="1:8" ht="119.25" customHeight="1" x14ac:dyDescent="0.25">
      <c r="A10" s="8"/>
      <c r="B10" s="13" t="s">
        <v>270</v>
      </c>
      <c r="C10" s="13" t="s">
        <v>248</v>
      </c>
      <c r="D10" s="13" t="s">
        <v>249</v>
      </c>
      <c r="E10" s="8" t="s">
        <v>48</v>
      </c>
      <c r="F10" s="62" t="s">
        <v>318</v>
      </c>
      <c r="G10" s="8" t="s">
        <v>258</v>
      </c>
      <c r="H10" s="8" t="s">
        <v>80</v>
      </c>
    </row>
    <row r="11" spans="1:8" ht="163.5" customHeight="1" x14ac:dyDescent="0.25">
      <c r="A11" s="8"/>
      <c r="B11" s="13" t="s">
        <v>273</v>
      </c>
      <c r="C11" s="13" t="s">
        <v>255</v>
      </c>
      <c r="D11" s="13" t="s">
        <v>256</v>
      </c>
      <c r="E11" s="8" t="s">
        <v>48</v>
      </c>
      <c r="F11" s="62" t="s">
        <v>319</v>
      </c>
      <c r="G11" s="8" t="s">
        <v>258</v>
      </c>
      <c r="H11" s="8" t="s">
        <v>80</v>
      </c>
    </row>
    <row r="12" spans="1:8" ht="63" x14ac:dyDescent="0.25">
      <c r="A12" s="8"/>
      <c r="B12" s="13" t="s">
        <v>279</v>
      </c>
      <c r="C12" s="13" t="s">
        <v>300</v>
      </c>
      <c r="D12" s="13" t="s">
        <v>301</v>
      </c>
      <c r="E12" s="8" t="s">
        <v>48</v>
      </c>
      <c r="F12" s="62" t="s">
        <v>320</v>
      </c>
      <c r="G12" s="8" t="s">
        <v>258</v>
      </c>
      <c r="H12" s="8" t="s">
        <v>287</v>
      </c>
    </row>
    <row r="13" spans="1:8" ht="47.25" x14ac:dyDescent="0.25">
      <c r="A13" s="8"/>
      <c r="B13" s="13" t="s">
        <v>281</v>
      </c>
      <c r="C13" s="13" t="s">
        <v>302</v>
      </c>
      <c r="D13" s="13" t="s">
        <v>303</v>
      </c>
      <c r="E13" s="8" t="s">
        <v>48</v>
      </c>
      <c r="F13" s="62" t="s">
        <v>322</v>
      </c>
      <c r="G13" s="8" t="s">
        <v>258</v>
      </c>
      <c r="H13" s="8" t="s">
        <v>288</v>
      </c>
    </row>
    <row r="14" spans="1:8" ht="94.5" x14ac:dyDescent="0.25">
      <c r="A14" s="22"/>
      <c r="B14" s="13" t="s">
        <v>282</v>
      </c>
      <c r="C14" s="13" t="s">
        <v>304</v>
      </c>
      <c r="D14" s="13" t="s">
        <v>305</v>
      </c>
      <c r="E14" s="8" t="s">
        <v>48</v>
      </c>
      <c r="F14" s="62" t="s">
        <v>323</v>
      </c>
      <c r="G14" s="8" t="s">
        <v>258</v>
      </c>
      <c r="H14" s="8" t="s">
        <v>289</v>
      </c>
    </row>
    <row r="15" spans="1:8" ht="69" customHeight="1" x14ac:dyDescent="0.25">
      <c r="A15" s="22"/>
      <c r="B15" s="13" t="s">
        <v>283</v>
      </c>
      <c r="C15" s="13" t="s">
        <v>306</v>
      </c>
      <c r="D15" s="13" t="s">
        <v>307</v>
      </c>
      <c r="E15" s="8" t="s">
        <v>48</v>
      </c>
      <c r="F15" s="62" t="s">
        <v>324</v>
      </c>
      <c r="G15" s="8" t="s">
        <v>258</v>
      </c>
      <c r="H15" s="8" t="s">
        <v>290</v>
      </c>
    </row>
    <row r="16" spans="1:8" ht="110.25" x14ac:dyDescent="0.25">
      <c r="A16" s="22"/>
      <c r="B16" s="13" t="s">
        <v>284</v>
      </c>
      <c r="C16" s="13" t="s">
        <v>308</v>
      </c>
      <c r="D16" s="13" t="s">
        <v>309</v>
      </c>
      <c r="E16" s="8" t="s">
        <v>48</v>
      </c>
      <c r="F16" s="62" t="s">
        <v>325</v>
      </c>
      <c r="G16" s="8" t="s">
        <v>258</v>
      </c>
      <c r="H16" s="8" t="s">
        <v>291</v>
      </c>
    </row>
    <row r="17" spans="1:8" ht="94.5" x14ac:dyDescent="0.25">
      <c r="A17" s="22"/>
      <c r="B17" s="13" t="s">
        <v>285</v>
      </c>
      <c r="C17" s="13" t="s">
        <v>310</v>
      </c>
      <c r="D17" s="13" t="s">
        <v>311</v>
      </c>
      <c r="E17" s="8" t="s">
        <v>48</v>
      </c>
      <c r="F17" s="62" t="s">
        <v>331</v>
      </c>
      <c r="G17" s="8" t="s">
        <v>258</v>
      </c>
      <c r="H17" s="8" t="s">
        <v>292</v>
      </c>
    </row>
    <row r="18" spans="1:8" ht="47.25" x14ac:dyDescent="0.25">
      <c r="A18" s="22"/>
      <c r="B18" s="13" t="s">
        <v>326</v>
      </c>
      <c r="C18" s="13" t="s">
        <v>312</v>
      </c>
      <c r="D18" s="13" t="s">
        <v>313</v>
      </c>
      <c r="E18" s="8" t="s">
        <v>48</v>
      </c>
      <c r="F18" s="62" t="s">
        <v>327</v>
      </c>
      <c r="G18" s="8" t="s">
        <v>258</v>
      </c>
      <c r="H18" s="8" t="s">
        <v>293</v>
      </c>
    </row>
    <row r="19" spans="1:8" ht="47.25" x14ac:dyDescent="0.25">
      <c r="A19" s="22"/>
      <c r="B19" s="13" t="s">
        <v>328</v>
      </c>
      <c r="C19" s="13" t="s">
        <v>314</v>
      </c>
      <c r="D19" s="13" t="s">
        <v>315</v>
      </c>
      <c r="E19" s="8" t="s">
        <v>48</v>
      </c>
      <c r="F19" s="62" t="s">
        <v>329</v>
      </c>
      <c r="G19" s="8" t="s">
        <v>258</v>
      </c>
      <c r="H19" s="8" t="s">
        <v>294</v>
      </c>
    </row>
    <row r="20" spans="1:8" ht="47.25" x14ac:dyDescent="0.25">
      <c r="A20" s="22"/>
      <c r="B20" s="13" t="s">
        <v>286</v>
      </c>
      <c r="C20" s="13" t="s">
        <v>314</v>
      </c>
      <c r="D20" s="13" t="s">
        <v>315</v>
      </c>
      <c r="E20" s="8" t="s">
        <v>48</v>
      </c>
      <c r="F20" s="62" t="s">
        <v>330</v>
      </c>
      <c r="G20" s="8" t="s">
        <v>258</v>
      </c>
      <c r="H20" s="8" t="s">
        <v>294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workbookViewId="0">
      <selection activeCell="F30" sqref="F30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</cols>
  <sheetData>
    <row r="1" spans="1:11" x14ac:dyDescent="0.25">
      <c r="G1" s="6" t="s">
        <v>14</v>
      </c>
    </row>
    <row r="2" spans="1:11" x14ac:dyDescent="0.25">
      <c r="A2" s="79" t="s">
        <v>333</v>
      </c>
      <c r="B2" s="79"/>
      <c r="C2" s="79"/>
      <c r="D2" s="79"/>
      <c r="E2" s="79"/>
      <c r="F2" s="79"/>
      <c r="G2" s="79"/>
      <c r="H2" s="79"/>
    </row>
    <row r="3" spans="1:11" x14ac:dyDescent="0.25">
      <c r="G3" s="6"/>
    </row>
    <row r="4" spans="1:11" ht="15.75" x14ac:dyDescent="0.25">
      <c r="A4" s="81" t="s">
        <v>0</v>
      </c>
      <c r="B4" s="81" t="s">
        <v>1</v>
      </c>
      <c r="C4" s="85" t="s">
        <v>15</v>
      </c>
      <c r="D4" s="85"/>
      <c r="E4" s="85"/>
      <c r="F4" s="85" t="s">
        <v>16</v>
      </c>
      <c r="G4" s="85"/>
      <c r="H4" s="85"/>
    </row>
    <row r="5" spans="1:11" ht="94.5" x14ac:dyDescent="0.25">
      <c r="A5" s="81"/>
      <c r="B5" s="81"/>
      <c r="C5" s="74" t="s">
        <v>334</v>
      </c>
      <c r="D5" s="74" t="s">
        <v>335</v>
      </c>
      <c r="E5" s="74" t="s">
        <v>336</v>
      </c>
      <c r="F5" s="74" t="s">
        <v>339</v>
      </c>
      <c r="G5" s="74" t="s">
        <v>337</v>
      </c>
      <c r="H5" s="74" t="s">
        <v>338</v>
      </c>
    </row>
    <row r="6" spans="1:11" ht="47.25" x14ac:dyDescent="0.25">
      <c r="A6" s="74"/>
      <c r="B6" s="11" t="s">
        <v>2</v>
      </c>
      <c r="C6" s="71">
        <f>SUM(C7:C22)</f>
        <v>20.132256128405555</v>
      </c>
      <c r="D6" s="71">
        <f>SUM(D7:D22)</f>
        <v>16.4082796</v>
      </c>
      <c r="E6" s="53">
        <f>D6/C6</f>
        <v>0.81502438153708867</v>
      </c>
      <c r="F6" s="23">
        <f>SUM(F7:F22)</f>
        <v>46.507529928405546</v>
      </c>
      <c r="G6" s="23">
        <f>SUM(G7:G23)</f>
        <v>46.792573019999999</v>
      </c>
      <c r="H6" s="53">
        <f>G6/F6</f>
        <v>1.0061289664713058</v>
      </c>
    </row>
    <row r="7" spans="1:11" ht="15.75" x14ac:dyDescent="0.25">
      <c r="A7" s="39">
        <v>1</v>
      </c>
      <c r="B7" s="40" t="s">
        <v>182</v>
      </c>
      <c r="C7" s="87">
        <v>0</v>
      </c>
      <c r="D7" s="87">
        <v>0</v>
      </c>
      <c r="E7" s="52"/>
      <c r="F7" s="43">
        <v>26.375273799999999</v>
      </c>
      <c r="G7" s="43">
        <v>26.375273799999999</v>
      </c>
      <c r="H7" s="54">
        <f>G7/F7</f>
        <v>1</v>
      </c>
      <c r="J7" s="70"/>
      <c r="K7" s="70"/>
    </row>
    <row r="8" spans="1:11" ht="18.75" customHeight="1" x14ac:dyDescent="0.25">
      <c r="A8" s="39">
        <v>2</v>
      </c>
      <c r="B8" s="40" t="s">
        <v>276</v>
      </c>
      <c r="C8" s="87">
        <v>1.53915</v>
      </c>
      <c r="D8" s="87">
        <v>1.53914755</v>
      </c>
      <c r="E8" s="52">
        <f t="shared" ref="E8:E22" si="0">D8/C8</f>
        <v>0.999998408212325</v>
      </c>
      <c r="F8" s="43">
        <v>1.53915</v>
      </c>
      <c r="G8" s="43">
        <v>1.53914755</v>
      </c>
      <c r="H8" s="54">
        <f t="shared" ref="H8:H22" si="1">G8/F8</f>
        <v>0.999998408212325</v>
      </c>
      <c r="J8" s="70"/>
      <c r="K8" s="70"/>
    </row>
    <row r="9" spans="1:11" ht="63" x14ac:dyDescent="0.25">
      <c r="A9" s="39">
        <v>3</v>
      </c>
      <c r="B9" s="40" t="s">
        <v>268</v>
      </c>
      <c r="C9" s="87">
        <v>0.71499999999999997</v>
      </c>
      <c r="D9" s="87">
        <v>0.56000000000000005</v>
      </c>
      <c r="E9" s="52">
        <f t="shared" si="0"/>
        <v>0.78321678321678334</v>
      </c>
      <c r="F9" s="43">
        <v>0.71499999999999997</v>
      </c>
      <c r="G9" s="43">
        <v>0.56000000000000005</v>
      </c>
      <c r="H9" s="54">
        <f t="shared" si="1"/>
        <v>0.78321678321678334</v>
      </c>
      <c r="J9" s="70"/>
      <c r="K9" s="70"/>
    </row>
    <row r="10" spans="1:11" ht="15.75" x14ac:dyDescent="0.25">
      <c r="A10" s="39">
        <v>4</v>
      </c>
      <c r="B10" s="40" t="s">
        <v>270</v>
      </c>
      <c r="C10" s="87">
        <v>0.56999999999999995</v>
      </c>
      <c r="D10" s="87">
        <v>0.52195737999999992</v>
      </c>
      <c r="E10" s="52">
        <f t="shared" si="0"/>
        <v>0.91571470175438585</v>
      </c>
      <c r="F10" s="43">
        <v>0.56999999999999995</v>
      </c>
      <c r="G10" s="43"/>
      <c r="H10" s="54">
        <f t="shared" si="1"/>
        <v>0</v>
      </c>
      <c r="J10" s="70"/>
      <c r="K10" s="70"/>
    </row>
    <row r="11" spans="1:11" ht="15.75" x14ac:dyDescent="0.25">
      <c r="A11" s="39">
        <v>5</v>
      </c>
      <c r="B11" s="40" t="s">
        <v>273</v>
      </c>
      <c r="C11" s="87">
        <v>0.23845244529999995</v>
      </c>
      <c r="D11" s="87">
        <v>0.23845245000000001</v>
      </c>
      <c r="E11" s="52">
        <f t="shared" si="0"/>
        <v>1.0000000197104293</v>
      </c>
      <c r="F11" s="43">
        <v>0.23845244529999995</v>
      </c>
      <c r="G11" s="43">
        <v>0.23845245000000001</v>
      </c>
      <c r="H11" s="54">
        <f t="shared" si="1"/>
        <v>1.0000000197104293</v>
      </c>
      <c r="J11" s="70"/>
      <c r="K11" s="70"/>
    </row>
    <row r="12" spans="1:11" ht="15.75" x14ac:dyDescent="0.25">
      <c r="A12" s="39">
        <v>6</v>
      </c>
      <c r="B12" s="40" t="s">
        <v>340</v>
      </c>
      <c r="C12" s="87">
        <v>4.4347416666666675</v>
      </c>
      <c r="D12" s="87">
        <v>4.3922466599999996</v>
      </c>
      <c r="E12" s="52">
        <f t="shared" si="0"/>
        <v>0.990417704150373</v>
      </c>
      <c r="F12" s="43">
        <v>4.4347416666666675</v>
      </c>
      <c r="G12" s="43">
        <v>4.3922466599999996</v>
      </c>
      <c r="H12" s="54">
        <f t="shared" si="1"/>
        <v>0.990417704150373</v>
      </c>
      <c r="J12" s="70"/>
      <c r="K12" s="70"/>
    </row>
    <row r="13" spans="1:11" ht="15.75" x14ac:dyDescent="0.25">
      <c r="A13" s="39">
        <v>7</v>
      </c>
      <c r="B13" s="40" t="s">
        <v>279</v>
      </c>
      <c r="C13" s="87">
        <v>0.16587054779999996</v>
      </c>
      <c r="D13" s="87">
        <v>0.18020353</v>
      </c>
      <c r="E13" s="52">
        <f t="shared" si="0"/>
        <v>1.086410652102519</v>
      </c>
      <c r="F13" s="43">
        <v>0.16587054779999996</v>
      </c>
      <c r="G13" s="43">
        <v>0.18020353</v>
      </c>
      <c r="H13" s="54">
        <f t="shared" si="1"/>
        <v>1.086410652102519</v>
      </c>
      <c r="J13" s="70"/>
      <c r="K13" s="70"/>
    </row>
    <row r="14" spans="1:11" ht="31.5" x14ac:dyDescent="0.25">
      <c r="A14" s="39">
        <v>8</v>
      </c>
      <c r="B14" s="40" t="s">
        <v>280</v>
      </c>
      <c r="C14" s="87">
        <v>0</v>
      </c>
      <c r="D14" s="87">
        <v>0</v>
      </c>
      <c r="E14" s="52"/>
      <c r="F14" s="43">
        <v>0</v>
      </c>
      <c r="G14" s="43">
        <v>0</v>
      </c>
      <c r="H14" s="54"/>
      <c r="J14" s="70"/>
      <c r="K14" s="70"/>
    </row>
    <row r="15" spans="1:11" ht="31.5" x14ac:dyDescent="0.25">
      <c r="A15" s="39">
        <v>9</v>
      </c>
      <c r="B15" s="40" t="s">
        <v>281</v>
      </c>
      <c r="C15" s="87">
        <v>0.34516665999999996</v>
      </c>
      <c r="D15" s="87">
        <v>0.34254165999999997</v>
      </c>
      <c r="E15" s="52">
        <f t="shared" si="0"/>
        <v>0.99239497812448052</v>
      </c>
      <c r="F15" s="43">
        <v>0.34516665999999996</v>
      </c>
      <c r="G15" s="43">
        <v>0.34254165999999997</v>
      </c>
      <c r="H15" s="54">
        <f t="shared" si="1"/>
        <v>0.99239497812448052</v>
      </c>
      <c r="J15" s="70"/>
      <c r="K15" s="70"/>
    </row>
    <row r="16" spans="1:11" ht="15.75" x14ac:dyDescent="0.25">
      <c r="A16" s="39">
        <v>10</v>
      </c>
      <c r="B16" s="40" t="s">
        <v>282</v>
      </c>
      <c r="C16" s="87">
        <v>0.30135818608333331</v>
      </c>
      <c r="D16" s="87">
        <v>0.20796319999999999</v>
      </c>
      <c r="E16" s="52">
        <f t="shared" si="0"/>
        <v>0.69008644730325264</v>
      </c>
      <c r="F16" s="43">
        <v>0.30135818608333331</v>
      </c>
      <c r="G16" s="43">
        <v>0.20796319999999999</v>
      </c>
      <c r="H16" s="54">
        <f t="shared" si="1"/>
        <v>0.69008644730325264</v>
      </c>
      <c r="J16" s="70"/>
      <c r="K16" s="70"/>
    </row>
    <row r="17" spans="1:8" ht="31.5" x14ac:dyDescent="0.25">
      <c r="A17" s="39">
        <v>11</v>
      </c>
      <c r="B17" s="40" t="s">
        <v>283</v>
      </c>
      <c r="C17" s="87">
        <v>4.8837203333333337</v>
      </c>
      <c r="D17" s="87">
        <v>4.8837200999999997</v>
      </c>
      <c r="E17" s="52">
        <f t="shared" si="0"/>
        <v>0.99999995222221627</v>
      </c>
      <c r="F17" s="43">
        <v>4.8837203333333337</v>
      </c>
      <c r="G17" s="43">
        <v>4.8837200999999997</v>
      </c>
      <c r="H17" s="54">
        <f t="shared" si="1"/>
        <v>0.99999995222221627</v>
      </c>
    </row>
    <row r="18" spans="1:8" ht="31.5" x14ac:dyDescent="0.25">
      <c r="A18" s="39">
        <v>12</v>
      </c>
      <c r="B18" s="40" t="s">
        <v>284</v>
      </c>
      <c r="C18" s="87">
        <v>1.083645867</v>
      </c>
      <c r="D18" s="87">
        <v>0.99787999999999999</v>
      </c>
      <c r="E18" s="52">
        <f t="shared" si="0"/>
        <v>0.92085434032297198</v>
      </c>
      <c r="F18" s="43">
        <v>1.083645867</v>
      </c>
      <c r="G18" s="43">
        <v>0.99787999999999999</v>
      </c>
      <c r="H18" s="54">
        <f t="shared" si="1"/>
        <v>0.92085434032297198</v>
      </c>
    </row>
    <row r="19" spans="1:8" ht="15.75" x14ac:dyDescent="0.25">
      <c r="A19" s="39">
        <v>13</v>
      </c>
      <c r="B19" s="40" t="s">
        <v>285</v>
      </c>
      <c r="C19" s="87">
        <v>0.21181383333333334</v>
      </c>
      <c r="D19" s="87">
        <v>0.1875</v>
      </c>
      <c r="E19" s="52">
        <f t="shared" si="0"/>
        <v>0.88521130584011276</v>
      </c>
      <c r="F19" s="43">
        <v>0.21181383333333334</v>
      </c>
      <c r="G19" s="43">
        <v>0.1875</v>
      </c>
      <c r="H19" s="54">
        <f t="shared" si="1"/>
        <v>0.88521130584011276</v>
      </c>
    </row>
    <row r="20" spans="1:8" ht="15.75" x14ac:dyDescent="0.25">
      <c r="A20" s="39">
        <v>14</v>
      </c>
      <c r="B20" s="40" t="s">
        <v>326</v>
      </c>
      <c r="C20" s="87">
        <v>1.6566805555555555</v>
      </c>
      <c r="D20" s="87">
        <v>0</v>
      </c>
      <c r="E20" s="52">
        <f t="shared" si="0"/>
        <v>0</v>
      </c>
      <c r="F20" s="43">
        <v>1.6566805555555555</v>
      </c>
      <c r="G20" s="43">
        <v>0</v>
      </c>
      <c r="H20" s="54">
        <f t="shared" si="1"/>
        <v>0</v>
      </c>
    </row>
    <row r="21" spans="1:8" ht="15.75" x14ac:dyDescent="0.25">
      <c r="A21" s="39">
        <v>15</v>
      </c>
      <c r="B21" s="40" t="s">
        <v>328</v>
      </c>
      <c r="C21" s="87">
        <f>(3596.03093333333+0.135)/1000</f>
        <v>3.5961659333333302</v>
      </c>
      <c r="D21" s="87">
        <f>(1945.515+83.633)/1000</f>
        <v>2.0291480000000002</v>
      </c>
      <c r="E21" s="52">
        <f t="shared" si="0"/>
        <v>0.56425316228919342</v>
      </c>
      <c r="F21" s="43">
        <v>3.5961659333333302</v>
      </c>
      <c r="G21" s="43">
        <v>0.109125</v>
      </c>
      <c r="H21" s="54">
        <f t="shared" si="1"/>
        <v>3.0344817792890524E-2</v>
      </c>
    </row>
    <row r="22" spans="1:8" ht="31.5" x14ac:dyDescent="0.25">
      <c r="A22" s="39">
        <v>16</v>
      </c>
      <c r="B22" s="40" t="s">
        <v>286</v>
      </c>
      <c r="C22" s="87">
        <v>0.39049010000000001</v>
      </c>
      <c r="D22" s="87">
        <v>0.32751907000000002</v>
      </c>
      <c r="E22" s="52">
        <f t="shared" si="0"/>
        <v>0.83873847249904676</v>
      </c>
      <c r="F22" s="43">
        <v>0.39049010000000001</v>
      </c>
      <c r="G22" s="43">
        <v>0.32751907000000002</v>
      </c>
      <c r="H22" s="54">
        <f t="shared" si="1"/>
        <v>0.83873847249904676</v>
      </c>
    </row>
    <row r="23" spans="1:8" ht="63" x14ac:dyDescent="0.25">
      <c r="A23" s="39">
        <v>17</v>
      </c>
      <c r="B23" s="40" t="s">
        <v>341</v>
      </c>
      <c r="C23" s="2"/>
      <c r="D23" s="2"/>
      <c r="E23" s="2"/>
      <c r="F23" s="2"/>
      <c r="G23" s="43">
        <v>6.4509999999999996</v>
      </c>
      <c r="H23" s="2"/>
    </row>
    <row r="24" spans="1:8" x14ac:dyDescent="0.25">
      <c r="C24" s="86"/>
      <c r="D24" s="86"/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0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B28" sqref="B28"/>
    </sheetView>
  </sheetViews>
  <sheetFormatPr defaultRowHeight="15" x14ac:dyDescent="0.25"/>
  <cols>
    <col min="1" max="1" width="9.140625" style="57"/>
    <col min="2" max="2" width="74.42578125" style="57" customWidth="1"/>
    <col min="3" max="3" width="51.5703125" style="57" customWidth="1"/>
    <col min="4" max="4" width="50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0" t="s">
        <v>296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73"/>
      <c r="B3" s="80" t="s">
        <v>105</v>
      </c>
      <c r="C3" s="80"/>
      <c r="D3" s="80"/>
      <c r="E3" s="80"/>
      <c r="F3" s="80"/>
      <c r="G3" s="80"/>
      <c r="H3" s="80"/>
    </row>
    <row r="5" spans="1:8" ht="165.75" customHeight="1" x14ac:dyDescent="0.25">
      <c r="A5" s="74" t="s">
        <v>0</v>
      </c>
      <c r="B5" s="74" t="s">
        <v>1</v>
      </c>
      <c r="C5" s="74" t="s">
        <v>26</v>
      </c>
      <c r="D5" s="74" t="s">
        <v>27</v>
      </c>
      <c r="E5" s="74" t="s">
        <v>28</v>
      </c>
      <c r="F5" s="74" t="s">
        <v>29</v>
      </c>
      <c r="G5" s="74" t="s">
        <v>30</v>
      </c>
      <c r="H5" s="74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83.656999999999996</v>
      </c>
      <c r="G6" s="22"/>
      <c r="H6" s="22"/>
    </row>
    <row r="7" spans="1:8" ht="55.5" customHeight="1" x14ac:dyDescent="0.25">
      <c r="A7" s="8">
        <v>2</v>
      </c>
      <c r="B7" s="68" t="s">
        <v>342</v>
      </c>
      <c r="C7" s="62" t="s">
        <v>367</v>
      </c>
      <c r="D7" s="62" t="s">
        <v>368</v>
      </c>
      <c r="E7" s="8" t="s">
        <v>48</v>
      </c>
      <c r="F7" s="62" t="s">
        <v>354</v>
      </c>
      <c r="G7" s="8" t="s">
        <v>258</v>
      </c>
      <c r="H7" s="8" t="s">
        <v>80</v>
      </c>
    </row>
    <row r="8" spans="1:8" ht="50.25" customHeight="1" x14ac:dyDescent="0.25">
      <c r="A8" s="8">
        <v>3</v>
      </c>
      <c r="B8" s="13" t="s">
        <v>343</v>
      </c>
      <c r="C8" s="13" t="s">
        <v>369</v>
      </c>
      <c r="D8" s="13" t="s">
        <v>370</v>
      </c>
      <c r="E8" s="8" t="s">
        <v>48</v>
      </c>
      <c r="F8" s="62" t="s">
        <v>355</v>
      </c>
      <c r="G8" s="8" t="s">
        <v>258</v>
      </c>
      <c r="H8" s="8" t="s">
        <v>80</v>
      </c>
    </row>
    <row r="9" spans="1:8" ht="87.75" customHeight="1" x14ac:dyDescent="0.25">
      <c r="A9" s="8">
        <v>4</v>
      </c>
      <c r="B9" s="13" t="s">
        <v>344</v>
      </c>
      <c r="C9" s="13" t="s">
        <v>193</v>
      </c>
      <c r="D9" s="13" t="s">
        <v>203</v>
      </c>
      <c r="E9" s="8" t="s">
        <v>48</v>
      </c>
      <c r="F9" s="62" t="s">
        <v>356</v>
      </c>
      <c r="G9" s="8" t="s">
        <v>258</v>
      </c>
      <c r="H9" s="8" t="s">
        <v>80</v>
      </c>
    </row>
    <row r="10" spans="1:8" ht="71.25" customHeight="1" x14ac:dyDescent="0.25">
      <c r="A10" s="8"/>
      <c r="B10" s="13" t="s">
        <v>345</v>
      </c>
      <c r="C10" s="13" t="s">
        <v>371</v>
      </c>
      <c r="D10" s="13" t="s">
        <v>372</v>
      </c>
      <c r="E10" s="8" t="s">
        <v>48</v>
      </c>
      <c r="F10" s="62" t="s">
        <v>295</v>
      </c>
      <c r="G10" s="8" t="s">
        <v>258</v>
      </c>
      <c r="H10" s="8" t="s">
        <v>80</v>
      </c>
    </row>
    <row r="11" spans="1:8" ht="66.75" customHeight="1" x14ac:dyDescent="0.25">
      <c r="A11" s="8"/>
      <c r="B11" s="13" t="s">
        <v>346</v>
      </c>
      <c r="C11" s="13" t="s">
        <v>373</v>
      </c>
      <c r="D11" s="13" t="s">
        <v>374</v>
      </c>
      <c r="E11" s="8" t="s">
        <v>48</v>
      </c>
      <c r="F11" s="62" t="s">
        <v>357</v>
      </c>
      <c r="G11" s="8" t="s">
        <v>258</v>
      </c>
      <c r="H11" s="8" t="s">
        <v>80</v>
      </c>
    </row>
    <row r="12" spans="1:8" ht="78.75" x14ac:dyDescent="0.25">
      <c r="A12" s="8"/>
      <c r="B12" s="13" t="s">
        <v>347</v>
      </c>
      <c r="C12" s="13" t="s">
        <v>375</v>
      </c>
      <c r="D12" s="13" t="s">
        <v>376</v>
      </c>
      <c r="E12" s="8" t="s">
        <v>48</v>
      </c>
      <c r="F12" s="62" t="s">
        <v>358</v>
      </c>
      <c r="G12" s="8" t="s">
        <v>258</v>
      </c>
      <c r="H12" s="8" t="s">
        <v>287</v>
      </c>
    </row>
    <row r="13" spans="1:8" ht="78.75" x14ac:dyDescent="0.25">
      <c r="A13" s="8"/>
      <c r="B13" s="13" t="s">
        <v>348</v>
      </c>
      <c r="C13" s="13" t="s">
        <v>377</v>
      </c>
      <c r="D13" s="13" t="s">
        <v>378</v>
      </c>
      <c r="E13" s="8" t="s">
        <v>48</v>
      </c>
      <c r="F13" s="62" t="s">
        <v>359</v>
      </c>
      <c r="G13" s="8" t="s">
        <v>297</v>
      </c>
      <c r="H13" s="8" t="s">
        <v>288</v>
      </c>
    </row>
    <row r="14" spans="1:8" ht="63" x14ac:dyDescent="0.25">
      <c r="A14" s="22"/>
      <c r="B14" s="13" t="s">
        <v>349</v>
      </c>
      <c r="C14" s="13" t="s">
        <v>379</v>
      </c>
      <c r="D14" s="13" t="s">
        <v>247</v>
      </c>
      <c r="E14" s="8" t="s">
        <v>48</v>
      </c>
      <c r="F14" s="62" t="s">
        <v>360</v>
      </c>
      <c r="G14" s="8" t="s">
        <v>297</v>
      </c>
      <c r="H14" s="8" t="s">
        <v>289</v>
      </c>
    </row>
    <row r="15" spans="1:8" ht="69" customHeight="1" x14ac:dyDescent="0.25">
      <c r="A15" s="22"/>
      <c r="B15" s="13" t="s">
        <v>350</v>
      </c>
      <c r="C15" s="13" t="s">
        <v>197</v>
      </c>
      <c r="D15" s="13" t="s">
        <v>247</v>
      </c>
      <c r="E15" s="8" t="s">
        <v>48</v>
      </c>
      <c r="F15" s="62" t="s">
        <v>361</v>
      </c>
      <c r="G15" s="8" t="s">
        <v>297</v>
      </c>
      <c r="H15" s="8" t="s">
        <v>290</v>
      </c>
    </row>
    <row r="16" spans="1:8" ht="63" x14ac:dyDescent="0.25">
      <c r="A16" s="22"/>
      <c r="B16" s="13" t="s">
        <v>351</v>
      </c>
      <c r="C16" s="13" t="s">
        <v>197</v>
      </c>
      <c r="D16" s="13" t="s">
        <v>247</v>
      </c>
      <c r="E16" s="8" t="s">
        <v>48</v>
      </c>
      <c r="F16" s="62" t="s">
        <v>362</v>
      </c>
      <c r="G16" s="8" t="s">
        <v>297</v>
      </c>
      <c r="H16" s="8" t="s">
        <v>291</v>
      </c>
    </row>
    <row r="17" spans="1:8" ht="78.75" x14ac:dyDescent="0.25">
      <c r="A17" s="22"/>
      <c r="B17" s="13" t="s">
        <v>326</v>
      </c>
      <c r="C17" s="13" t="s">
        <v>380</v>
      </c>
      <c r="D17" s="13" t="s">
        <v>247</v>
      </c>
      <c r="E17" s="8" t="s">
        <v>48</v>
      </c>
      <c r="F17" s="62" t="s">
        <v>363</v>
      </c>
      <c r="G17" s="8" t="s">
        <v>297</v>
      </c>
      <c r="H17" s="8" t="s">
        <v>292</v>
      </c>
    </row>
    <row r="18" spans="1:8" ht="47.25" x14ac:dyDescent="0.25">
      <c r="A18" s="22"/>
      <c r="B18" s="13" t="s">
        <v>352</v>
      </c>
      <c r="C18" s="13" t="s">
        <v>381</v>
      </c>
      <c r="D18" s="13" t="s">
        <v>382</v>
      </c>
      <c r="E18" s="8" t="s">
        <v>48</v>
      </c>
      <c r="F18" s="62" t="s">
        <v>364</v>
      </c>
      <c r="G18" s="8" t="s">
        <v>297</v>
      </c>
      <c r="H18" s="8" t="s">
        <v>293</v>
      </c>
    </row>
    <row r="19" spans="1:8" ht="220.5" x14ac:dyDescent="0.25">
      <c r="A19" s="22"/>
      <c r="B19" s="13" t="s">
        <v>353</v>
      </c>
      <c r="C19" s="13" t="s">
        <v>383</v>
      </c>
      <c r="D19" s="13" t="s">
        <v>384</v>
      </c>
      <c r="E19" s="8" t="s">
        <v>48</v>
      </c>
      <c r="F19" s="62" t="s">
        <v>365</v>
      </c>
      <c r="G19" s="8" t="s">
        <v>297</v>
      </c>
      <c r="H19" s="8" t="s">
        <v>294</v>
      </c>
    </row>
    <row r="20" spans="1:8" ht="78.75" x14ac:dyDescent="0.25">
      <c r="A20" s="22"/>
      <c r="B20" s="13" t="s">
        <v>188</v>
      </c>
      <c r="C20" s="13" t="s">
        <v>198</v>
      </c>
      <c r="D20" s="13" t="s">
        <v>385</v>
      </c>
      <c r="E20" s="8" t="s">
        <v>48</v>
      </c>
      <c r="F20" s="62" t="s">
        <v>366</v>
      </c>
      <c r="G20" s="8" t="s">
        <v>297</v>
      </c>
      <c r="H20" s="8" t="s">
        <v>294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"/>
  <sheetViews>
    <sheetView zoomScale="70" zoomScaleNormal="70" workbookViewId="0">
      <pane xSplit="1" ySplit="5" topLeftCell="C6" activePane="bottomRight" state="frozen"/>
      <selection pane="topRight" activeCell="B1" sqref="B1"/>
      <selection pane="bottomLeft" activeCell="A3" sqref="A3"/>
      <selection pane="bottomRight" activeCell="G7" sqref="G7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0" t="s">
        <v>298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66"/>
      <c r="B3" s="80" t="s">
        <v>105</v>
      </c>
      <c r="C3" s="80"/>
      <c r="D3" s="80"/>
      <c r="E3" s="80"/>
      <c r="F3" s="80"/>
      <c r="G3" s="80"/>
      <c r="H3" s="80"/>
    </row>
    <row r="5" spans="1:8" ht="168" customHeight="1" x14ac:dyDescent="0.25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0.51900000000000002</v>
      </c>
      <c r="G6" s="22"/>
      <c r="H6" s="22"/>
    </row>
    <row r="7" spans="1:8" ht="157.5" x14ac:dyDescent="0.25">
      <c r="A7" s="8">
        <v>3</v>
      </c>
      <c r="B7" s="13" t="s">
        <v>188</v>
      </c>
      <c r="C7" s="13" t="s">
        <v>198</v>
      </c>
      <c r="D7" s="13" t="s">
        <v>316</v>
      </c>
      <c r="E7" s="8" t="s">
        <v>48</v>
      </c>
      <c r="F7" s="62" t="s">
        <v>386</v>
      </c>
      <c r="G7" s="8" t="s">
        <v>299</v>
      </c>
      <c r="H7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"/>
  <sheetViews>
    <sheetView tabSelected="1" zoomScale="70" zoomScaleNormal="70" workbookViewId="0">
      <pane xSplit="1" ySplit="5" topLeftCell="C6" activePane="bottomRight" state="frozen"/>
      <selection pane="topRight" activeCell="B1" sqref="B1"/>
      <selection pane="bottomLeft" activeCell="A3" sqref="A3"/>
      <selection pane="bottomRight" activeCell="G14" sqref="G14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0" t="s">
        <v>332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73"/>
      <c r="B3" s="80" t="s">
        <v>105</v>
      </c>
      <c r="C3" s="80"/>
      <c r="D3" s="80"/>
      <c r="E3" s="80"/>
      <c r="F3" s="80"/>
      <c r="G3" s="80"/>
      <c r="H3" s="80"/>
    </row>
    <row r="5" spans="1:8" ht="168" customHeight="1" x14ac:dyDescent="0.25">
      <c r="A5" s="74" t="s">
        <v>0</v>
      </c>
      <c r="B5" s="74" t="s">
        <v>1</v>
      </c>
      <c r="C5" s="74" t="s">
        <v>26</v>
      </c>
      <c r="D5" s="74" t="s">
        <v>27</v>
      </c>
      <c r="E5" s="74" t="s">
        <v>28</v>
      </c>
      <c r="F5" s="74" t="s">
        <v>29</v>
      </c>
      <c r="G5" s="74" t="s">
        <v>30</v>
      </c>
      <c r="H5" s="74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0.53900000000000003</v>
      </c>
      <c r="G6" s="22"/>
      <c r="H6" s="22"/>
    </row>
    <row r="7" spans="1:8" ht="157.5" x14ac:dyDescent="0.25">
      <c r="A7" s="8">
        <v>3</v>
      </c>
      <c r="B7" s="13" t="s">
        <v>188</v>
      </c>
      <c r="C7" s="13" t="s">
        <v>198</v>
      </c>
      <c r="D7" s="13" t="s">
        <v>316</v>
      </c>
      <c r="E7" s="8" t="s">
        <v>48</v>
      </c>
      <c r="F7" s="62" t="s">
        <v>387</v>
      </c>
      <c r="G7" s="8" t="s">
        <v>299</v>
      </c>
      <c r="H7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zoomScale="85" zoomScaleNormal="85" workbookViewId="0">
      <pane xSplit="1" ySplit="6" topLeftCell="B10" activePane="bottomRight" state="frozen"/>
      <selection pane="topRight" activeCell="B1" sqref="B1"/>
      <selection pane="bottomLeft" activeCell="A3" sqref="A3"/>
      <selection pane="bottomRight" activeCell="D21" sqref="D21"/>
    </sheetView>
  </sheetViews>
  <sheetFormatPr defaultRowHeight="15.75" x14ac:dyDescent="0.25"/>
  <cols>
    <col min="1" max="1" width="8.5703125" style="19" customWidth="1"/>
    <col min="2" max="2" width="44.5703125" style="19" customWidth="1"/>
    <col min="3" max="3" width="50.42578125" style="19" customWidth="1"/>
    <col min="4" max="4" width="51.28515625" style="19" customWidth="1"/>
    <col min="5" max="5" width="21.7109375" style="19" customWidth="1"/>
    <col min="6" max="6" width="41.85546875" style="19" customWidth="1"/>
    <col min="7" max="7" width="26.28515625" style="19" customWidth="1"/>
    <col min="8" max="8" width="24.28515625" style="19" customWidth="1"/>
    <col min="9" max="16384" width="9.140625" style="19"/>
  </cols>
  <sheetData>
    <row r="1" spans="1:8" x14ac:dyDescent="0.25">
      <c r="H1" s="19" t="s">
        <v>104</v>
      </c>
    </row>
    <row r="3" spans="1:8" x14ac:dyDescent="0.25">
      <c r="A3" s="80" t="s">
        <v>106</v>
      </c>
      <c r="B3" s="80"/>
      <c r="C3" s="80"/>
      <c r="D3" s="80"/>
      <c r="E3" s="80"/>
      <c r="F3" s="80"/>
      <c r="G3" s="80"/>
      <c r="H3" s="80"/>
    </row>
    <row r="4" spans="1:8" x14ac:dyDescent="0.25">
      <c r="A4" s="36"/>
      <c r="B4" s="80" t="s">
        <v>105</v>
      </c>
      <c r="C4" s="80"/>
      <c r="D4" s="80"/>
      <c r="E4" s="80"/>
      <c r="F4" s="80"/>
      <c r="G4" s="80"/>
      <c r="H4" s="80"/>
    </row>
    <row r="6" spans="1:8" ht="145.5" customHeight="1" x14ac:dyDescent="0.25">
      <c r="A6" s="9" t="s">
        <v>0</v>
      </c>
      <c r="B6" s="10" t="s">
        <v>1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</row>
    <row r="7" spans="1:8" ht="54.75" customHeight="1" x14ac:dyDescent="0.25">
      <c r="A7" s="9"/>
      <c r="B7" s="11" t="s">
        <v>2</v>
      </c>
      <c r="C7" s="10"/>
      <c r="D7" s="10"/>
      <c r="E7" s="10"/>
      <c r="F7" s="10">
        <v>31.798999999999999</v>
      </c>
      <c r="G7" s="10"/>
      <c r="H7" s="10"/>
    </row>
    <row r="8" spans="1:8" ht="116.25" customHeight="1" x14ac:dyDescent="0.25">
      <c r="A8" s="12">
        <v>1</v>
      </c>
      <c r="B8" s="13" t="s">
        <v>89</v>
      </c>
      <c r="C8" s="13" t="s">
        <v>46</v>
      </c>
      <c r="D8" s="13" t="s">
        <v>47</v>
      </c>
      <c r="E8" s="8" t="s">
        <v>48</v>
      </c>
      <c r="F8" s="8" t="s">
        <v>50</v>
      </c>
      <c r="G8" s="8" t="s">
        <v>42</v>
      </c>
      <c r="H8" s="8" t="s">
        <v>80</v>
      </c>
    </row>
    <row r="9" spans="1:8" ht="135.75" customHeight="1" x14ac:dyDescent="0.25">
      <c r="A9" s="12">
        <v>2</v>
      </c>
      <c r="B9" s="13" t="s">
        <v>41</v>
      </c>
      <c r="C9" s="14" t="s">
        <v>61</v>
      </c>
      <c r="D9" s="14" t="s">
        <v>62</v>
      </c>
      <c r="E9" s="8" t="s">
        <v>48</v>
      </c>
      <c r="F9" s="15" t="s">
        <v>43</v>
      </c>
      <c r="G9" s="8" t="s">
        <v>42</v>
      </c>
      <c r="H9" s="8" t="s">
        <v>80</v>
      </c>
    </row>
    <row r="10" spans="1:8" ht="136.5" customHeight="1" x14ac:dyDescent="0.25">
      <c r="A10" s="12">
        <v>3</v>
      </c>
      <c r="B10" s="13" t="s">
        <v>7</v>
      </c>
      <c r="C10" s="16" t="s">
        <v>63</v>
      </c>
      <c r="D10" s="16" t="s">
        <v>64</v>
      </c>
      <c r="E10" s="8" t="s">
        <v>48</v>
      </c>
      <c r="F10" s="8" t="s">
        <v>51</v>
      </c>
      <c r="G10" s="8" t="s">
        <v>42</v>
      </c>
      <c r="H10" s="8" t="s">
        <v>80</v>
      </c>
    </row>
    <row r="11" spans="1:8" ht="62.25" customHeight="1" x14ac:dyDescent="0.25">
      <c r="A11" s="12">
        <v>4</v>
      </c>
      <c r="B11" s="13" t="s">
        <v>44</v>
      </c>
      <c r="C11" s="16" t="s">
        <v>79</v>
      </c>
      <c r="D11" s="16" t="s">
        <v>67</v>
      </c>
      <c r="E11" s="8" t="s">
        <v>48</v>
      </c>
      <c r="F11" s="8" t="s">
        <v>52</v>
      </c>
      <c r="G11" s="8" t="s">
        <v>42</v>
      </c>
      <c r="H11" s="8" t="s">
        <v>80</v>
      </c>
    </row>
    <row r="12" spans="1:8" ht="127.5" customHeight="1" x14ac:dyDescent="0.25">
      <c r="A12" s="12">
        <v>5</v>
      </c>
      <c r="B12" s="13" t="s">
        <v>35</v>
      </c>
      <c r="C12" s="16" t="s">
        <v>65</v>
      </c>
      <c r="D12" s="16" t="s">
        <v>66</v>
      </c>
      <c r="E12" s="8" t="s">
        <v>48</v>
      </c>
      <c r="F12" s="15" t="s">
        <v>53</v>
      </c>
      <c r="G12" s="8" t="s">
        <v>42</v>
      </c>
      <c r="H12" s="8" t="s">
        <v>80</v>
      </c>
    </row>
    <row r="13" spans="1:8" ht="87" customHeight="1" x14ac:dyDescent="0.25">
      <c r="A13" s="12">
        <v>6</v>
      </c>
      <c r="B13" s="13" t="s">
        <v>40</v>
      </c>
      <c r="C13" s="17" t="s">
        <v>68</v>
      </c>
      <c r="D13" s="18" t="s">
        <v>69</v>
      </c>
      <c r="E13" s="8" t="s">
        <v>48</v>
      </c>
      <c r="F13" s="15" t="s">
        <v>45</v>
      </c>
      <c r="G13" s="8" t="s">
        <v>42</v>
      </c>
      <c r="H13" s="8" t="s">
        <v>80</v>
      </c>
    </row>
    <row r="14" spans="1:8" ht="88.5" customHeight="1" x14ac:dyDescent="0.25">
      <c r="A14" s="8">
        <v>7</v>
      </c>
      <c r="B14" s="13" t="s">
        <v>9</v>
      </c>
      <c r="C14" s="17" t="s">
        <v>70</v>
      </c>
      <c r="D14" s="18"/>
      <c r="E14" s="8" t="s">
        <v>48</v>
      </c>
      <c r="F14" s="15" t="s">
        <v>54</v>
      </c>
      <c r="G14" s="8" t="s">
        <v>42</v>
      </c>
      <c r="H14" s="8" t="s">
        <v>80</v>
      </c>
    </row>
    <row r="15" spans="1:8" ht="312" customHeight="1" x14ac:dyDescent="0.25">
      <c r="A15" s="8">
        <v>8</v>
      </c>
      <c r="B15" s="13" t="s">
        <v>36</v>
      </c>
      <c r="C15" s="13" t="s">
        <v>71</v>
      </c>
      <c r="D15" s="13" t="s">
        <v>72</v>
      </c>
      <c r="E15" s="8" t="s">
        <v>48</v>
      </c>
      <c r="F15" s="15" t="s">
        <v>55</v>
      </c>
      <c r="G15" s="8" t="s">
        <v>42</v>
      </c>
      <c r="H15" s="8" t="s">
        <v>80</v>
      </c>
    </row>
    <row r="16" spans="1:8" ht="57" customHeight="1" x14ac:dyDescent="0.25">
      <c r="A16" s="8">
        <v>9</v>
      </c>
      <c r="B16" s="13" t="s">
        <v>32</v>
      </c>
      <c r="C16" s="13" t="s">
        <v>73</v>
      </c>
      <c r="D16" s="18"/>
      <c r="E16" s="8" t="s">
        <v>48</v>
      </c>
      <c r="F16" s="15" t="s">
        <v>60</v>
      </c>
      <c r="G16" s="8" t="s">
        <v>42</v>
      </c>
      <c r="H16" s="8" t="s">
        <v>80</v>
      </c>
    </row>
    <row r="17" spans="1:8" ht="134.25" customHeight="1" x14ac:dyDescent="0.25">
      <c r="A17" s="8">
        <v>10</v>
      </c>
      <c r="B17" s="13" t="s">
        <v>33</v>
      </c>
      <c r="C17" s="13" t="s">
        <v>75</v>
      </c>
      <c r="D17" s="13" t="s">
        <v>76</v>
      </c>
      <c r="E17" s="8" t="s">
        <v>48</v>
      </c>
      <c r="F17" s="15" t="s">
        <v>49</v>
      </c>
      <c r="G17" s="8" t="s">
        <v>42</v>
      </c>
      <c r="H17" s="8" t="s">
        <v>80</v>
      </c>
    </row>
    <row r="18" spans="1:8" ht="113.25" customHeight="1" x14ac:dyDescent="0.25">
      <c r="A18" s="8">
        <v>11</v>
      </c>
      <c r="B18" s="13" t="s">
        <v>34</v>
      </c>
      <c r="C18" s="13" t="s">
        <v>77</v>
      </c>
      <c r="D18" s="13" t="s">
        <v>78</v>
      </c>
      <c r="E18" s="8" t="s">
        <v>48</v>
      </c>
      <c r="F18" s="15" t="s">
        <v>56</v>
      </c>
      <c r="G18" s="8" t="s">
        <v>42</v>
      </c>
      <c r="H18" s="8" t="s">
        <v>80</v>
      </c>
    </row>
    <row r="19" spans="1:8" ht="130.5" customHeight="1" x14ac:dyDescent="0.25">
      <c r="A19" s="8">
        <v>12</v>
      </c>
      <c r="B19" s="13" t="s">
        <v>37</v>
      </c>
      <c r="C19" s="13" t="s">
        <v>74</v>
      </c>
      <c r="D19" s="13" t="s">
        <v>110</v>
      </c>
      <c r="E19" s="8" t="s">
        <v>48</v>
      </c>
      <c r="F19" s="15" t="s">
        <v>57</v>
      </c>
      <c r="G19" s="8" t="s">
        <v>42</v>
      </c>
      <c r="H19" s="8" t="s">
        <v>80</v>
      </c>
    </row>
    <row r="20" spans="1:8" ht="133.5" customHeight="1" x14ac:dyDescent="0.25">
      <c r="A20" s="8">
        <v>13</v>
      </c>
      <c r="B20" s="13" t="s">
        <v>38</v>
      </c>
      <c r="C20" s="13" t="s">
        <v>74</v>
      </c>
      <c r="D20" s="13" t="s">
        <v>110</v>
      </c>
      <c r="E20" s="8" t="s">
        <v>48</v>
      </c>
      <c r="F20" s="15" t="s">
        <v>58</v>
      </c>
      <c r="G20" s="8" t="s">
        <v>42</v>
      </c>
      <c r="H20" s="8" t="s">
        <v>80</v>
      </c>
    </row>
    <row r="21" spans="1:8" ht="133.5" customHeight="1" x14ac:dyDescent="0.25">
      <c r="A21" s="8">
        <v>14</v>
      </c>
      <c r="B21" s="13" t="s">
        <v>39</v>
      </c>
      <c r="C21" s="13" t="s">
        <v>74</v>
      </c>
      <c r="D21" s="13" t="s">
        <v>110</v>
      </c>
      <c r="E21" s="8" t="s">
        <v>48</v>
      </c>
      <c r="F21" s="15" t="s">
        <v>59</v>
      </c>
      <c r="G21" s="8" t="s">
        <v>42</v>
      </c>
      <c r="H21" s="8" t="s">
        <v>80</v>
      </c>
    </row>
    <row r="22" spans="1:8" x14ac:dyDescent="0.25">
      <c r="A22" s="7"/>
    </row>
  </sheetData>
  <mergeCells count="2">
    <mergeCell ref="A3:H3"/>
    <mergeCell ref="B4:H4"/>
  </mergeCells>
  <pageMargins left="0.70866141732283472" right="0.70866141732283472" top="0.74803149606299213" bottom="0.74803149606299213" header="0.31496062992125984" footer="0.31496062992125984"/>
  <pageSetup paperSize="9" scale="2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8"/>
  <sheetViews>
    <sheetView workbookViewId="0">
      <selection activeCell="I5" sqref="I5"/>
    </sheetView>
  </sheetViews>
  <sheetFormatPr defaultRowHeight="15" x14ac:dyDescent="0.25"/>
  <cols>
    <col min="1" max="1" width="7.42578125" customWidth="1"/>
    <col min="2" max="2" width="40.7109375" customWidth="1"/>
    <col min="3" max="3" width="18.42578125" hidden="1" customWidth="1"/>
    <col min="4" max="9" width="18.42578125" customWidth="1"/>
    <col min="10" max="10" width="18.42578125" hidden="1" customWidth="1"/>
  </cols>
  <sheetData>
    <row r="1" spans="1:10" x14ac:dyDescent="0.25">
      <c r="H1" s="6" t="s">
        <v>14</v>
      </c>
    </row>
    <row r="2" spans="1:10" x14ac:dyDescent="0.25">
      <c r="A2" s="79" t="s">
        <v>108</v>
      </c>
      <c r="B2" s="79"/>
      <c r="C2" s="79"/>
      <c r="D2" s="79"/>
      <c r="E2" s="79"/>
      <c r="F2" s="79"/>
      <c r="G2" s="79"/>
      <c r="H2" s="79"/>
      <c r="I2" s="79"/>
    </row>
    <row r="3" spans="1:10" x14ac:dyDescent="0.25">
      <c r="H3" s="6"/>
    </row>
    <row r="4" spans="1:10" ht="15.75" x14ac:dyDescent="0.25">
      <c r="A4" s="81" t="s">
        <v>0</v>
      </c>
      <c r="B4" s="81" t="s">
        <v>1</v>
      </c>
      <c r="C4" s="38"/>
      <c r="D4" s="82" t="s">
        <v>15</v>
      </c>
      <c r="E4" s="83"/>
      <c r="F4" s="84"/>
      <c r="G4" s="82" t="s">
        <v>16</v>
      </c>
      <c r="H4" s="83"/>
      <c r="I4" s="84"/>
      <c r="J4" s="22"/>
    </row>
    <row r="5" spans="1:10" ht="94.5" x14ac:dyDescent="0.25">
      <c r="A5" s="81"/>
      <c r="B5" s="81"/>
      <c r="C5" s="21" t="s">
        <v>23</v>
      </c>
      <c r="D5" s="45" t="s">
        <v>127</v>
      </c>
      <c r="E5" s="45" t="s">
        <v>128</v>
      </c>
      <c r="F5" s="21" t="s">
        <v>21</v>
      </c>
      <c r="G5" s="45" t="s">
        <v>129</v>
      </c>
      <c r="H5" s="45" t="s">
        <v>130</v>
      </c>
      <c r="I5" s="45" t="s">
        <v>131</v>
      </c>
      <c r="J5" s="10" t="s">
        <v>24</v>
      </c>
    </row>
    <row r="6" spans="1:10" ht="47.25" x14ac:dyDescent="0.25">
      <c r="A6" s="21"/>
      <c r="B6" s="11" t="s">
        <v>2</v>
      </c>
      <c r="C6" s="21"/>
      <c r="D6" s="23">
        <f>SUM(D7:D28)</f>
        <v>31.798500000000004</v>
      </c>
      <c r="E6" s="23">
        <f>SUM(E7:E28)</f>
        <v>25.998300420000003</v>
      </c>
      <c r="F6" s="24">
        <f>E6/D6</f>
        <v>0.81759518279164112</v>
      </c>
      <c r="G6" s="23">
        <f>SUM(G7:G28)</f>
        <v>31.798500000000004</v>
      </c>
      <c r="H6" s="23">
        <f>SUM(H7:H28)</f>
        <v>78.369757649999997</v>
      </c>
      <c r="I6" s="24">
        <f>H6/G6</f>
        <v>2.4645740412283592</v>
      </c>
      <c r="J6" s="10"/>
    </row>
    <row r="7" spans="1:10" ht="33" customHeight="1" x14ac:dyDescent="0.25">
      <c r="A7" s="39">
        <v>1</v>
      </c>
      <c r="B7" s="40" t="s">
        <v>89</v>
      </c>
      <c r="C7" s="38"/>
      <c r="D7" s="41">
        <v>0.6</v>
      </c>
      <c r="E7" s="41">
        <v>0.41276000000000002</v>
      </c>
      <c r="F7" s="42">
        <f>E7/D7</f>
        <v>0.6879333333333334</v>
      </c>
      <c r="G7" s="41">
        <f>D7</f>
        <v>0.6</v>
      </c>
      <c r="H7" s="41">
        <v>0.52100000000000002</v>
      </c>
      <c r="I7" s="42">
        <f>H7/G7</f>
        <v>0.8683333333333334</v>
      </c>
      <c r="J7" s="22"/>
    </row>
    <row r="8" spans="1:10" ht="49.5" customHeight="1" x14ac:dyDescent="0.25">
      <c r="A8" s="39">
        <v>2</v>
      </c>
      <c r="B8" s="40" t="s">
        <v>41</v>
      </c>
      <c r="C8" s="38"/>
      <c r="D8" s="41">
        <v>1.371</v>
      </c>
      <c r="E8" s="41">
        <v>0</v>
      </c>
      <c r="F8" s="42">
        <f>E8/D8</f>
        <v>0</v>
      </c>
      <c r="G8" s="41">
        <f t="shared" ref="G8:G28" si="0">D8</f>
        <v>1.371</v>
      </c>
      <c r="H8" s="41">
        <v>0</v>
      </c>
      <c r="I8" s="42">
        <f>H8/G8</f>
        <v>0</v>
      </c>
      <c r="J8" s="22"/>
    </row>
    <row r="9" spans="1:10" ht="30.75" customHeight="1" x14ac:dyDescent="0.25">
      <c r="A9" s="39">
        <v>3</v>
      </c>
      <c r="B9" s="40" t="s">
        <v>7</v>
      </c>
      <c r="C9" s="38"/>
      <c r="D9" s="41">
        <v>0.86</v>
      </c>
      <c r="E9" s="41">
        <v>0</v>
      </c>
      <c r="F9" s="42">
        <f t="shared" ref="F9:F20" si="1">E9/D9</f>
        <v>0</v>
      </c>
      <c r="G9" s="41">
        <f t="shared" si="0"/>
        <v>0.86</v>
      </c>
      <c r="H9" s="41">
        <v>0</v>
      </c>
      <c r="I9" s="42">
        <f t="shared" ref="I9:I20" si="2">H9/G9</f>
        <v>0</v>
      </c>
      <c r="J9" s="22"/>
    </row>
    <row r="10" spans="1:10" ht="22.5" customHeight="1" x14ac:dyDescent="0.25">
      <c r="A10" s="39">
        <v>4</v>
      </c>
      <c r="B10" s="40" t="s">
        <v>44</v>
      </c>
      <c r="C10" s="38"/>
      <c r="D10" s="41">
        <v>0.24</v>
      </c>
      <c r="E10" s="41">
        <v>0.20630000000000001</v>
      </c>
      <c r="F10" s="42">
        <f t="shared" si="1"/>
        <v>0.85958333333333337</v>
      </c>
      <c r="G10" s="41">
        <f t="shared" si="0"/>
        <v>0.24</v>
      </c>
      <c r="H10" s="41">
        <f>E10</f>
        <v>0.20630000000000001</v>
      </c>
      <c r="I10" s="42">
        <f t="shared" si="2"/>
        <v>0.85958333333333337</v>
      </c>
      <c r="J10" s="22"/>
    </row>
    <row r="11" spans="1:10" ht="22.5" customHeight="1" x14ac:dyDescent="0.25">
      <c r="A11" s="39">
        <v>5</v>
      </c>
      <c r="B11" s="40" t="s">
        <v>35</v>
      </c>
      <c r="C11" s="38"/>
      <c r="D11" s="41">
        <v>1.6</v>
      </c>
      <c r="E11" s="41">
        <v>1.5678000000000001</v>
      </c>
      <c r="F11" s="42">
        <f t="shared" si="1"/>
        <v>0.97987500000000005</v>
      </c>
      <c r="G11" s="41">
        <f t="shared" si="0"/>
        <v>1.6</v>
      </c>
      <c r="H11" s="41">
        <f>E11</f>
        <v>1.5678000000000001</v>
      </c>
      <c r="I11" s="42">
        <f t="shared" si="2"/>
        <v>0.97987500000000005</v>
      </c>
      <c r="J11" s="22"/>
    </row>
    <row r="12" spans="1:10" ht="45" customHeight="1" x14ac:dyDescent="0.25">
      <c r="A12" s="39">
        <v>6</v>
      </c>
      <c r="B12" s="40" t="s">
        <v>40</v>
      </c>
      <c r="C12" s="38"/>
      <c r="D12" s="41">
        <v>2.0775000000000001</v>
      </c>
      <c r="E12" s="41">
        <v>0</v>
      </c>
      <c r="F12" s="42">
        <f t="shared" si="1"/>
        <v>0</v>
      </c>
      <c r="G12" s="41">
        <f t="shared" si="0"/>
        <v>2.0775000000000001</v>
      </c>
      <c r="H12" s="41">
        <v>0</v>
      </c>
      <c r="I12" s="42">
        <f t="shared" si="2"/>
        <v>0</v>
      </c>
      <c r="J12" s="22"/>
    </row>
    <row r="13" spans="1:10" ht="30.75" customHeight="1" x14ac:dyDescent="0.25">
      <c r="A13" s="39">
        <v>7</v>
      </c>
      <c r="B13" s="40" t="s">
        <v>9</v>
      </c>
      <c r="C13" s="38"/>
      <c r="D13" s="41">
        <v>2</v>
      </c>
      <c r="E13" s="41">
        <v>1.93341779</v>
      </c>
      <c r="F13" s="42">
        <f t="shared" si="1"/>
        <v>0.96670889500000001</v>
      </c>
      <c r="G13" s="41">
        <f t="shared" si="0"/>
        <v>2</v>
      </c>
      <c r="H13" s="41">
        <f>E13</f>
        <v>1.93341779</v>
      </c>
      <c r="I13" s="42">
        <f t="shared" si="2"/>
        <v>0.96670889500000001</v>
      </c>
      <c r="J13" s="22"/>
    </row>
    <row r="14" spans="1:10" ht="31.5" customHeight="1" x14ac:dyDescent="0.25">
      <c r="A14" s="39">
        <v>8</v>
      </c>
      <c r="B14" s="40" t="s">
        <v>36</v>
      </c>
      <c r="C14" s="38"/>
      <c r="D14" s="41">
        <v>1.76</v>
      </c>
      <c r="E14" s="41">
        <v>0</v>
      </c>
      <c r="F14" s="42">
        <f t="shared" si="1"/>
        <v>0</v>
      </c>
      <c r="G14" s="41">
        <f t="shared" si="0"/>
        <v>1.76</v>
      </c>
      <c r="H14" s="41">
        <f>E14</f>
        <v>0</v>
      </c>
      <c r="I14" s="42">
        <f t="shared" si="2"/>
        <v>0</v>
      </c>
      <c r="J14" s="22"/>
    </row>
    <row r="15" spans="1:10" ht="30.75" customHeight="1" x14ac:dyDescent="0.25">
      <c r="A15" s="39">
        <v>9</v>
      </c>
      <c r="B15" s="40" t="s">
        <v>32</v>
      </c>
      <c r="C15" s="38"/>
      <c r="D15" s="41">
        <v>0.98</v>
      </c>
      <c r="E15" s="41">
        <v>0.97999800000000004</v>
      </c>
      <c r="F15" s="42">
        <f t="shared" si="1"/>
        <v>0.99999795918367351</v>
      </c>
      <c r="G15" s="41">
        <f t="shared" si="0"/>
        <v>0.98</v>
      </c>
      <c r="H15" s="41">
        <f>E15</f>
        <v>0.97999800000000004</v>
      </c>
      <c r="I15" s="42">
        <f t="shared" si="2"/>
        <v>0.99999795918367351</v>
      </c>
      <c r="J15" s="22"/>
    </row>
    <row r="16" spans="1:10" ht="63.75" customHeight="1" x14ac:dyDescent="0.25">
      <c r="A16" s="39">
        <v>10</v>
      </c>
      <c r="B16" s="40" t="s">
        <v>33</v>
      </c>
      <c r="C16" s="38"/>
      <c r="D16" s="41">
        <v>4.7450000000000001</v>
      </c>
      <c r="E16" s="41">
        <v>2.4135483899999999</v>
      </c>
      <c r="F16" s="42">
        <f t="shared" si="1"/>
        <v>0.50865087249736562</v>
      </c>
      <c r="G16" s="41">
        <f t="shared" si="0"/>
        <v>4.7450000000000001</v>
      </c>
      <c r="H16" s="41">
        <v>3.9808293699999999</v>
      </c>
      <c r="I16" s="42">
        <f t="shared" si="2"/>
        <v>0.83895244889357212</v>
      </c>
      <c r="J16" s="22"/>
    </row>
    <row r="17" spans="1:10" ht="20.25" customHeight="1" x14ac:dyDescent="0.25">
      <c r="A17" s="39">
        <v>11</v>
      </c>
      <c r="B17" s="40" t="s">
        <v>34</v>
      </c>
      <c r="C17" s="38"/>
      <c r="D17" s="41">
        <v>1.05</v>
      </c>
      <c r="E17" s="41">
        <v>1.049002</v>
      </c>
      <c r="F17" s="42">
        <f t="shared" si="1"/>
        <v>0.99904952380952372</v>
      </c>
      <c r="G17" s="41">
        <f t="shared" si="0"/>
        <v>1.05</v>
      </c>
      <c r="H17" s="41">
        <v>4.88088458</v>
      </c>
      <c r="I17" s="42">
        <f t="shared" si="2"/>
        <v>4.6484615047619045</v>
      </c>
      <c r="J17" s="22"/>
    </row>
    <row r="18" spans="1:10" ht="51" customHeight="1" x14ac:dyDescent="0.25">
      <c r="A18" s="39">
        <v>12</v>
      </c>
      <c r="B18" s="40" t="s">
        <v>37</v>
      </c>
      <c r="C18" s="38"/>
      <c r="D18" s="41">
        <v>9.65</v>
      </c>
      <c r="E18" s="41">
        <v>9.4527970299999993</v>
      </c>
      <c r="F18" s="42">
        <f t="shared" si="1"/>
        <v>0.97956445906735745</v>
      </c>
      <c r="G18" s="41">
        <f t="shared" si="0"/>
        <v>9.65</v>
      </c>
      <c r="H18" s="41">
        <f>E18</f>
        <v>9.4527970299999993</v>
      </c>
      <c r="I18" s="42">
        <f t="shared" si="2"/>
        <v>0.97956445906735745</v>
      </c>
      <c r="J18" s="22"/>
    </row>
    <row r="19" spans="1:10" ht="45.75" customHeight="1" x14ac:dyDescent="0.25">
      <c r="A19" s="39">
        <v>13</v>
      </c>
      <c r="B19" s="40" t="s">
        <v>38</v>
      </c>
      <c r="C19" s="38"/>
      <c r="D19" s="41">
        <v>1.917</v>
      </c>
      <c r="E19" s="41">
        <v>0.79236565000000003</v>
      </c>
      <c r="F19" s="42">
        <f t="shared" si="1"/>
        <v>0.41333628064684402</v>
      </c>
      <c r="G19" s="41">
        <f t="shared" si="0"/>
        <v>1.917</v>
      </c>
      <c r="H19" s="41">
        <f>E19</f>
        <v>0.79236565000000003</v>
      </c>
      <c r="I19" s="42">
        <f t="shared" si="2"/>
        <v>0.41333628064684402</v>
      </c>
      <c r="J19" s="22"/>
    </row>
    <row r="20" spans="1:10" ht="45.75" customHeight="1" x14ac:dyDescent="0.25">
      <c r="A20" s="39">
        <v>14</v>
      </c>
      <c r="B20" s="40" t="s">
        <v>39</v>
      </c>
      <c r="C20" s="38"/>
      <c r="D20" s="41">
        <v>2.948</v>
      </c>
      <c r="E20" s="41">
        <v>2.6634513900000001</v>
      </c>
      <c r="F20" s="42">
        <f t="shared" si="1"/>
        <v>0.90347740502035279</v>
      </c>
      <c r="G20" s="41">
        <f t="shared" si="0"/>
        <v>2.948</v>
      </c>
      <c r="H20" s="41">
        <f>E20</f>
        <v>2.6634513900000001</v>
      </c>
      <c r="I20" s="42">
        <f t="shared" si="2"/>
        <v>0.90347740502035279</v>
      </c>
      <c r="J20" s="22"/>
    </row>
    <row r="21" spans="1:10" ht="22.5" customHeight="1" x14ac:dyDescent="0.25">
      <c r="A21" s="39">
        <v>15</v>
      </c>
      <c r="B21" s="40" t="s">
        <v>81</v>
      </c>
      <c r="C21" s="38"/>
      <c r="D21" s="43">
        <v>0</v>
      </c>
      <c r="E21" s="43">
        <f>21.30132/1000</f>
        <v>2.1301320000000002E-2</v>
      </c>
      <c r="F21" s="44" t="s">
        <v>25</v>
      </c>
      <c r="G21" s="41">
        <f t="shared" si="0"/>
        <v>0</v>
      </c>
      <c r="H21" s="41">
        <f>112.70132/1000</f>
        <v>0.11270131999999999</v>
      </c>
      <c r="I21" s="44" t="s">
        <v>25</v>
      </c>
      <c r="J21" s="22"/>
    </row>
    <row r="22" spans="1:10" ht="25.5" customHeight="1" x14ac:dyDescent="0.25">
      <c r="A22" s="39">
        <v>16</v>
      </c>
      <c r="B22" s="40" t="s">
        <v>82</v>
      </c>
      <c r="C22" s="38"/>
      <c r="D22" s="43">
        <v>0</v>
      </c>
      <c r="E22" s="43">
        <f>212.9952/1000</f>
        <v>0.21299520000000002</v>
      </c>
      <c r="F22" s="44" t="s">
        <v>25</v>
      </c>
      <c r="G22" s="41">
        <f t="shared" si="0"/>
        <v>0</v>
      </c>
      <c r="H22" s="41">
        <f>1122.7592/1000</f>
        <v>1.1227592</v>
      </c>
      <c r="I22" s="44" t="s">
        <v>25</v>
      </c>
      <c r="J22" s="22"/>
    </row>
    <row r="23" spans="1:10" ht="30.75" customHeight="1" x14ac:dyDescent="0.25">
      <c r="A23" s="39">
        <v>17</v>
      </c>
      <c r="B23" s="40" t="s">
        <v>83</v>
      </c>
      <c r="C23" s="38"/>
      <c r="D23" s="43">
        <v>0</v>
      </c>
      <c r="E23" s="43">
        <v>0</v>
      </c>
      <c r="F23" s="44"/>
      <c r="G23" s="41">
        <f t="shared" si="0"/>
        <v>0</v>
      </c>
      <c r="H23" s="41">
        <f>2074.97054/1000</f>
        <v>2.0749705399999998</v>
      </c>
      <c r="I23" s="44"/>
      <c r="J23" s="22"/>
    </row>
    <row r="24" spans="1:10" ht="36.75" customHeight="1" x14ac:dyDescent="0.25">
      <c r="A24" s="39">
        <v>18</v>
      </c>
      <c r="B24" s="40" t="s">
        <v>84</v>
      </c>
      <c r="C24" s="38"/>
      <c r="D24" s="43">
        <v>0</v>
      </c>
      <c r="E24" s="43">
        <v>2.43559511</v>
      </c>
      <c r="F24" s="44" t="s">
        <v>25</v>
      </c>
      <c r="G24" s="41">
        <f t="shared" si="0"/>
        <v>0</v>
      </c>
      <c r="H24" s="41">
        <f>35574.51424/1000</f>
        <v>35.574514239999999</v>
      </c>
      <c r="I24" s="44" t="s">
        <v>25</v>
      </c>
      <c r="J24" s="22"/>
    </row>
    <row r="25" spans="1:10" ht="22.5" customHeight="1" x14ac:dyDescent="0.25">
      <c r="A25" s="39">
        <v>19</v>
      </c>
      <c r="B25" s="40" t="s">
        <v>85</v>
      </c>
      <c r="C25" s="38"/>
      <c r="D25" s="43">
        <v>0</v>
      </c>
      <c r="E25" s="43">
        <f>42.90254/1000</f>
        <v>4.2902540000000003E-2</v>
      </c>
      <c r="F25" s="44" t="s">
        <v>25</v>
      </c>
      <c r="G25" s="41">
        <f t="shared" si="0"/>
        <v>0</v>
      </c>
      <c r="H25" s="41">
        <f>42.90254/1000</f>
        <v>4.2902540000000003E-2</v>
      </c>
      <c r="I25" s="44" t="s">
        <v>25</v>
      </c>
      <c r="J25" s="22"/>
    </row>
    <row r="26" spans="1:10" ht="34.5" customHeight="1" x14ac:dyDescent="0.25">
      <c r="A26" s="39">
        <v>20</v>
      </c>
      <c r="B26" s="40" t="s">
        <v>86</v>
      </c>
      <c r="C26" s="38"/>
      <c r="D26" s="43">
        <v>0</v>
      </c>
      <c r="E26" s="43">
        <v>1.7556</v>
      </c>
      <c r="F26" s="44" t="s">
        <v>25</v>
      </c>
      <c r="G26" s="41">
        <f t="shared" si="0"/>
        <v>0</v>
      </c>
      <c r="H26" s="41">
        <f>1755.6/1000</f>
        <v>1.7555999999999998</v>
      </c>
      <c r="I26" s="44" t="s">
        <v>25</v>
      </c>
      <c r="J26" s="22"/>
    </row>
    <row r="27" spans="1:10" ht="31.5" x14ac:dyDescent="0.25">
      <c r="A27" s="39">
        <v>21</v>
      </c>
      <c r="B27" s="40" t="s">
        <v>87</v>
      </c>
      <c r="C27" s="38"/>
      <c r="D27" s="43">
        <v>0</v>
      </c>
      <c r="E27" s="43">
        <f>58.466/1000</f>
        <v>5.8466000000000004E-2</v>
      </c>
      <c r="F27" s="44" t="s">
        <v>25</v>
      </c>
      <c r="G27" s="41">
        <f t="shared" si="0"/>
        <v>0</v>
      </c>
      <c r="H27" s="41">
        <f>E27</f>
        <v>5.8466000000000004E-2</v>
      </c>
      <c r="I27" s="44" t="s">
        <v>25</v>
      </c>
      <c r="J27" s="22"/>
    </row>
    <row r="28" spans="1:10" ht="15.75" x14ac:dyDescent="0.25">
      <c r="A28" s="39">
        <v>22</v>
      </c>
      <c r="B28" s="40" t="s">
        <v>88</v>
      </c>
      <c r="C28" s="38"/>
      <c r="D28" s="43">
        <v>0</v>
      </c>
      <c r="E28" s="43">
        <v>0</v>
      </c>
      <c r="F28" s="44" t="s">
        <v>25</v>
      </c>
      <c r="G28" s="41">
        <f t="shared" si="0"/>
        <v>0</v>
      </c>
      <c r="H28" s="41">
        <f>10649/1000</f>
        <v>10.648999999999999</v>
      </c>
      <c r="I28" s="44" t="s">
        <v>25</v>
      </c>
      <c r="J28" s="22"/>
    </row>
  </sheetData>
  <mergeCells count="5">
    <mergeCell ref="A2:I2"/>
    <mergeCell ref="A4:A5"/>
    <mergeCell ref="B4:B5"/>
    <mergeCell ref="D4:F4"/>
    <mergeCell ref="G4:I4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0"/>
  <sheetViews>
    <sheetView zoomScale="70" zoomScaleNormal="70" workbookViewId="0">
      <pane xSplit="1" ySplit="5" topLeftCell="B9" activePane="bottomRight" state="frozen"/>
      <selection pane="topRight" activeCell="B1" sqref="B1"/>
      <selection pane="bottomLeft" activeCell="A3" sqref="A3"/>
      <selection pane="bottomRight" activeCell="C9" sqref="C9"/>
    </sheetView>
  </sheetViews>
  <sheetFormatPr defaultRowHeight="15" x14ac:dyDescent="0.25"/>
  <cols>
    <col min="2" max="2" width="34" customWidth="1"/>
    <col min="3" max="3" width="42.42578125" customWidth="1"/>
    <col min="4" max="4" width="41.85546875" customWidth="1"/>
    <col min="5" max="5" width="28.7109375" customWidth="1"/>
    <col min="6" max="6" width="31.7109375" customWidth="1"/>
    <col min="7" max="8" width="28.7109375" customWidth="1"/>
  </cols>
  <sheetData>
    <row r="1" spans="1:8" ht="15.75" x14ac:dyDescent="0.25">
      <c r="H1" s="37" t="s">
        <v>104</v>
      </c>
    </row>
    <row r="2" spans="1:8" ht="15.75" x14ac:dyDescent="0.25">
      <c r="A2" s="80" t="s">
        <v>109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36"/>
      <c r="B3" s="80" t="s">
        <v>105</v>
      </c>
      <c r="C3" s="80"/>
      <c r="D3" s="80"/>
      <c r="E3" s="80"/>
      <c r="F3" s="80"/>
      <c r="G3" s="80"/>
      <c r="H3" s="80"/>
    </row>
    <row r="5" spans="1:8" ht="192.75" customHeight="1" x14ac:dyDescent="0.25">
      <c r="A5" s="21" t="s">
        <v>0</v>
      </c>
      <c r="B5" s="21" t="s">
        <v>1</v>
      </c>
      <c r="C5" s="21" t="s">
        <v>26</v>
      </c>
      <c r="D5" s="21" t="s">
        <v>27</v>
      </c>
      <c r="E5" s="21" t="s">
        <v>28</v>
      </c>
      <c r="F5" s="21" t="s">
        <v>29</v>
      </c>
      <c r="G5" s="21" t="s">
        <v>30</v>
      </c>
      <c r="H5" s="21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21">
        <v>25.602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91</v>
      </c>
      <c r="H7" s="8" t="s">
        <v>80</v>
      </c>
    </row>
    <row r="8" spans="1:8" ht="78.75" x14ac:dyDescent="0.25">
      <c r="A8" s="8">
        <v>2</v>
      </c>
      <c r="B8" s="13" t="s">
        <v>92</v>
      </c>
      <c r="C8" s="13" t="s">
        <v>98</v>
      </c>
      <c r="D8" s="13" t="s">
        <v>99</v>
      </c>
      <c r="E8" s="8" t="s">
        <v>48</v>
      </c>
      <c r="F8" s="8" t="s">
        <v>93</v>
      </c>
      <c r="G8" s="8" t="s">
        <v>91</v>
      </c>
      <c r="H8" s="8" t="s">
        <v>80</v>
      </c>
    </row>
    <row r="9" spans="1:8" ht="276" customHeight="1" x14ac:dyDescent="0.25">
      <c r="A9" s="8">
        <v>3</v>
      </c>
      <c r="B9" s="13" t="s">
        <v>94</v>
      </c>
      <c r="C9" s="13" t="s">
        <v>102</v>
      </c>
      <c r="D9" s="13" t="s">
        <v>103</v>
      </c>
      <c r="E9" s="8" t="s">
        <v>48</v>
      </c>
      <c r="F9" s="8" t="s">
        <v>95</v>
      </c>
      <c r="G9" s="8" t="s">
        <v>91</v>
      </c>
      <c r="H9" s="8" t="s">
        <v>80</v>
      </c>
    </row>
    <row r="10" spans="1:8" ht="110.25" x14ac:dyDescent="0.25">
      <c r="A10" s="8">
        <v>4</v>
      </c>
      <c r="B10" s="13" t="s">
        <v>96</v>
      </c>
      <c r="C10" s="13" t="s">
        <v>100</v>
      </c>
      <c r="D10" s="13" t="s">
        <v>101</v>
      </c>
      <c r="E10" s="8" t="s">
        <v>48</v>
      </c>
      <c r="F10" s="8" t="s">
        <v>97</v>
      </c>
      <c r="G10" s="8" t="s">
        <v>91</v>
      </c>
      <c r="H10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7"/>
  <sheetViews>
    <sheetView workbookViewId="0">
      <selection activeCell="D6" sqref="D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14" x14ac:dyDescent="0.25">
      <c r="G1" s="6" t="s">
        <v>14</v>
      </c>
    </row>
    <row r="2" spans="1:14" x14ac:dyDescent="0.25">
      <c r="A2" s="79" t="s">
        <v>111</v>
      </c>
      <c r="B2" s="79"/>
      <c r="C2" s="79"/>
      <c r="D2" s="79"/>
      <c r="E2" s="79"/>
      <c r="F2" s="79"/>
      <c r="G2" s="79"/>
      <c r="H2" s="79"/>
    </row>
    <row r="3" spans="1:14" x14ac:dyDescent="0.25">
      <c r="G3" s="6"/>
    </row>
    <row r="4" spans="1:14" ht="15.75" x14ac:dyDescent="0.25">
      <c r="A4" s="81" t="s">
        <v>0</v>
      </c>
      <c r="B4" s="81" t="s">
        <v>1</v>
      </c>
      <c r="C4" s="85" t="s">
        <v>15</v>
      </c>
      <c r="D4" s="85"/>
      <c r="E4" s="85"/>
      <c r="F4" s="85" t="s">
        <v>16</v>
      </c>
      <c r="G4" s="85"/>
      <c r="H4" s="85"/>
      <c r="I4" s="46"/>
    </row>
    <row r="5" spans="1:14" ht="94.5" x14ac:dyDescent="0.25">
      <c r="A5" s="81"/>
      <c r="B5" s="81"/>
      <c r="C5" s="25" t="s">
        <v>124</v>
      </c>
      <c r="D5" s="25" t="s">
        <v>123</v>
      </c>
      <c r="E5" s="25" t="s">
        <v>125</v>
      </c>
      <c r="F5" s="25" t="s">
        <v>120</v>
      </c>
      <c r="G5" s="25" t="s">
        <v>121</v>
      </c>
      <c r="H5" s="25" t="s">
        <v>122</v>
      </c>
      <c r="I5" s="47" t="s">
        <v>24</v>
      </c>
    </row>
    <row r="6" spans="1:14" ht="47.25" x14ac:dyDescent="0.25">
      <c r="A6" s="25"/>
      <c r="B6" s="11" t="s">
        <v>2</v>
      </c>
      <c r="C6" s="23">
        <f>SUM(C7:C17)</f>
        <v>25.6022</v>
      </c>
      <c r="D6" s="23">
        <f>SUM(D7:D17)</f>
        <v>2.55538607</v>
      </c>
      <c r="E6" s="51">
        <f>D6/C6</f>
        <v>9.98111908351626E-2</v>
      </c>
      <c r="F6" s="23">
        <f>SUM(F7:F17)</f>
        <v>25.6022</v>
      </c>
      <c r="G6" s="23">
        <f>SUM(G7:G17)</f>
        <v>5.7589306100000002</v>
      </c>
      <c r="H6" s="53">
        <f>G6/F6</f>
        <v>0.22493889626672708</v>
      </c>
      <c r="I6" s="47"/>
    </row>
    <row r="7" spans="1:14" ht="33" customHeight="1" x14ac:dyDescent="0.25">
      <c r="A7" s="39">
        <v>1</v>
      </c>
      <c r="B7" s="40" t="s">
        <v>126</v>
      </c>
      <c r="C7" s="41">
        <v>0.48</v>
      </c>
      <c r="D7" s="41">
        <v>0.45855800000000002</v>
      </c>
      <c r="E7" s="52">
        <f>D7/C7</f>
        <v>0.95532916666666678</v>
      </c>
      <c r="F7" s="41">
        <v>0.48</v>
      </c>
      <c r="G7" s="41">
        <v>0.45855800000000002</v>
      </c>
      <c r="H7" s="54">
        <f>G7/F7</f>
        <v>0.95532916666666678</v>
      </c>
      <c r="I7" s="46"/>
      <c r="K7" s="48"/>
      <c r="L7" s="48"/>
      <c r="M7" s="48"/>
      <c r="N7" s="48"/>
    </row>
    <row r="8" spans="1:14" ht="30.75" customHeight="1" x14ac:dyDescent="0.25">
      <c r="A8" s="39">
        <v>2</v>
      </c>
      <c r="B8" s="40" t="s">
        <v>112</v>
      </c>
      <c r="C8" s="41">
        <v>1.0222</v>
      </c>
      <c r="D8" s="41">
        <v>0</v>
      </c>
      <c r="E8" s="52">
        <f t="shared" ref="E8:E10" si="0">D8/C8</f>
        <v>0</v>
      </c>
      <c r="F8" s="41">
        <v>1.0222</v>
      </c>
      <c r="G8" s="41">
        <v>0</v>
      </c>
      <c r="H8" s="54">
        <f t="shared" ref="H8:H10" si="1">G8/F8</f>
        <v>0</v>
      </c>
      <c r="I8" s="46"/>
    </row>
    <row r="9" spans="1:14" ht="51.75" customHeight="1" x14ac:dyDescent="0.25">
      <c r="A9" s="39">
        <v>3</v>
      </c>
      <c r="B9" s="40" t="s">
        <v>94</v>
      </c>
      <c r="C9" s="41">
        <v>22</v>
      </c>
      <c r="D9" s="41">
        <v>0</v>
      </c>
      <c r="E9" s="52">
        <f t="shared" si="0"/>
        <v>0</v>
      </c>
      <c r="F9" s="41">
        <v>22</v>
      </c>
      <c r="G9" s="41">
        <v>0</v>
      </c>
      <c r="H9" s="54">
        <f t="shared" si="1"/>
        <v>0</v>
      </c>
      <c r="I9" s="46"/>
    </row>
    <row r="10" spans="1:14" ht="34.5" customHeight="1" x14ac:dyDescent="0.25">
      <c r="A10" s="39">
        <v>4</v>
      </c>
      <c r="B10" s="40" t="s">
        <v>113</v>
      </c>
      <c r="C10" s="41">
        <v>2.1</v>
      </c>
      <c r="D10" s="41">
        <v>1.13420594</v>
      </c>
      <c r="E10" s="52">
        <f t="shared" si="0"/>
        <v>0.5400980666666666</v>
      </c>
      <c r="F10" s="41">
        <v>2.1</v>
      </c>
      <c r="G10" s="41">
        <v>1.13420594</v>
      </c>
      <c r="H10" s="54">
        <f t="shared" si="1"/>
        <v>0.5400980666666666</v>
      </c>
      <c r="I10" s="46"/>
    </row>
    <row r="11" spans="1:14" ht="15.75" x14ac:dyDescent="0.25">
      <c r="A11" s="39">
        <v>5</v>
      </c>
      <c r="B11" s="40" t="s">
        <v>114</v>
      </c>
      <c r="C11" s="41">
        <v>0</v>
      </c>
      <c r="D11" s="41">
        <f>56.34044/1000</f>
        <v>5.6340439999999999E-2</v>
      </c>
      <c r="E11" s="52" t="s">
        <v>25</v>
      </c>
      <c r="F11" s="41">
        <v>0</v>
      </c>
      <c r="G11" s="41">
        <f>56.34044/1000</f>
        <v>5.6340439999999999E-2</v>
      </c>
      <c r="H11" s="54" t="s">
        <v>25</v>
      </c>
      <c r="I11" s="46"/>
    </row>
    <row r="12" spans="1:14" ht="15.75" x14ac:dyDescent="0.25">
      <c r="A12" s="39">
        <v>6</v>
      </c>
      <c r="B12" s="40" t="s">
        <v>115</v>
      </c>
      <c r="C12" s="41">
        <v>0</v>
      </c>
      <c r="D12" s="41">
        <v>0.14902499999999999</v>
      </c>
      <c r="E12" s="52" t="s">
        <v>25</v>
      </c>
      <c r="F12" s="41">
        <v>0</v>
      </c>
      <c r="G12" s="41">
        <v>0.14902499999999999</v>
      </c>
      <c r="H12" s="54" t="s">
        <v>25</v>
      </c>
      <c r="I12" s="46"/>
    </row>
    <row r="13" spans="1:14" ht="15.75" x14ac:dyDescent="0.25">
      <c r="A13" s="39">
        <v>7</v>
      </c>
      <c r="B13" s="40" t="s">
        <v>116</v>
      </c>
      <c r="C13" s="41">
        <v>0</v>
      </c>
      <c r="D13" s="41">
        <f>63.46983/1000</f>
        <v>6.3469830000000005E-2</v>
      </c>
      <c r="E13" s="52" t="s">
        <v>25</v>
      </c>
      <c r="F13" s="41">
        <v>0</v>
      </c>
      <c r="G13" s="41">
        <f>63.46983/1000</f>
        <v>6.3469830000000005E-2</v>
      </c>
      <c r="H13" s="54" t="s">
        <v>25</v>
      </c>
    </row>
    <row r="14" spans="1:14" ht="15.75" x14ac:dyDescent="0.25">
      <c r="A14" s="39">
        <v>8</v>
      </c>
      <c r="B14" s="40" t="s">
        <v>117</v>
      </c>
      <c r="C14" s="41">
        <v>0</v>
      </c>
      <c r="D14" s="41">
        <v>0.13400000000000001</v>
      </c>
      <c r="E14" s="52" t="s">
        <v>25</v>
      </c>
      <c r="F14" s="41">
        <v>0</v>
      </c>
      <c r="G14" s="41">
        <v>0.13400000000000001</v>
      </c>
      <c r="H14" s="54" t="s">
        <v>25</v>
      </c>
    </row>
    <row r="15" spans="1:14" ht="31.5" x14ac:dyDescent="0.25">
      <c r="A15" s="39">
        <v>9</v>
      </c>
      <c r="B15" s="40" t="s">
        <v>118</v>
      </c>
      <c r="C15" s="41">
        <v>0</v>
      </c>
      <c r="D15" s="41">
        <f>44.181/1000</f>
        <v>4.4180999999999998E-2</v>
      </c>
      <c r="E15" s="52" t="s">
        <v>25</v>
      </c>
      <c r="F15" s="41">
        <v>0</v>
      </c>
      <c r="G15" s="41">
        <f>44.181/1000</f>
        <v>4.4180999999999998E-2</v>
      </c>
      <c r="H15" s="54" t="s">
        <v>25</v>
      </c>
    </row>
    <row r="16" spans="1:14" ht="15.75" x14ac:dyDescent="0.25">
      <c r="A16" s="39">
        <v>10</v>
      </c>
      <c r="B16" s="40" t="s">
        <v>119</v>
      </c>
      <c r="C16" s="41">
        <v>0</v>
      </c>
      <c r="D16" s="41">
        <v>0.51560585999999997</v>
      </c>
      <c r="E16" s="52" t="s">
        <v>25</v>
      </c>
      <c r="F16" s="41">
        <v>0</v>
      </c>
      <c r="G16" s="41">
        <v>0</v>
      </c>
      <c r="H16" s="54" t="s">
        <v>25</v>
      </c>
    </row>
    <row r="17" spans="1:8" ht="15.75" x14ac:dyDescent="0.25">
      <c r="A17" s="39">
        <v>11</v>
      </c>
      <c r="B17" s="40" t="s">
        <v>88</v>
      </c>
      <c r="C17" s="41">
        <v>0</v>
      </c>
      <c r="D17" s="41">
        <v>0</v>
      </c>
      <c r="E17" s="52" t="s">
        <v>25</v>
      </c>
      <c r="F17" s="41">
        <v>0</v>
      </c>
      <c r="G17" s="41">
        <v>3.7191504000000002</v>
      </c>
      <c r="H17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"/>
  <sheetViews>
    <sheetView zoomScale="70" zoomScaleNormal="70" workbookViewId="0">
      <pane xSplit="1" ySplit="5" topLeftCell="B12" activePane="bottomRight" state="frozen"/>
      <selection pane="topRight" activeCell="B1" sqref="B1"/>
      <selection pane="bottomLeft" activeCell="A3" sqref="A3"/>
      <selection pane="bottomRight" activeCell="B16" sqref="B16"/>
    </sheetView>
  </sheetViews>
  <sheetFormatPr defaultRowHeight="15" x14ac:dyDescent="0.2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0" t="s">
        <v>159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49"/>
      <c r="B3" s="80" t="s">
        <v>105</v>
      </c>
      <c r="C3" s="80"/>
      <c r="D3" s="80"/>
      <c r="E3" s="80"/>
      <c r="F3" s="80"/>
      <c r="G3" s="80"/>
      <c r="H3" s="80"/>
    </row>
    <row r="5" spans="1:8" ht="192.75" customHeight="1" x14ac:dyDescent="0.25">
      <c r="A5" s="50" t="s">
        <v>0</v>
      </c>
      <c r="B5" s="50" t="s">
        <v>1</v>
      </c>
      <c r="C5" s="50" t="s">
        <v>26</v>
      </c>
      <c r="D5" s="50" t="s">
        <v>27</v>
      </c>
      <c r="E5" s="50" t="s">
        <v>28</v>
      </c>
      <c r="F5" s="50" t="s">
        <v>29</v>
      </c>
      <c r="G5" s="50" t="s">
        <v>30</v>
      </c>
      <c r="H5" s="50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 x14ac:dyDescent="0.25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 x14ac:dyDescent="0.2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 x14ac:dyDescent="0.25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 x14ac:dyDescent="0.25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 x14ac:dyDescent="0.2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 x14ac:dyDescent="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 x14ac:dyDescent="0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 x14ac:dyDescent="0.2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 x14ac:dyDescent="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5" x14ac:dyDescent="0.2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0" t="s">
        <v>159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55"/>
      <c r="B3" s="80" t="s">
        <v>105</v>
      </c>
      <c r="C3" s="80"/>
      <c r="D3" s="80"/>
      <c r="E3" s="80"/>
      <c r="F3" s="80"/>
      <c r="G3" s="80"/>
      <c r="H3" s="80"/>
    </row>
    <row r="5" spans="1:8" ht="192.75" customHeight="1" x14ac:dyDescent="0.25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56" t="s">
        <v>29</v>
      </c>
      <c r="G5" s="56" t="s">
        <v>30</v>
      </c>
      <c r="H5" s="56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 x14ac:dyDescent="0.25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 x14ac:dyDescent="0.2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 x14ac:dyDescent="0.25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 x14ac:dyDescent="0.25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 x14ac:dyDescent="0.2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 x14ac:dyDescent="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 x14ac:dyDescent="0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 x14ac:dyDescent="0.2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 x14ac:dyDescent="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3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 x14ac:dyDescent="0.25">
      <c r="G1" s="6" t="s">
        <v>14</v>
      </c>
    </row>
    <row r="2" spans="1:9" x14ac:dyDescent="0.25">
      <c r="A2" s="79" t="s">
        <v>161</v>
      </c>
      <c r="B2" s="79"/>
      <c r="C2" s="79"/>
      <c r="D2" s="79"/>
      <c r="E2" s="79"/>
      <c r="F2" s="79"/>
      <c r="G2" s="79"/>
      <c r="H2" s="79"/>
    </row>
    <row r="3" spans="1:9" x14ac:dyDescent="0.25">
      <c r="G3" s="6"/>
    </row>
    <row r="4" spans="1:9" ht="15.75" x14ac:dyDescent="0.25">
      <c r="A4" s="81" t="s">
        <v>0</v>
      </c>
      <c r="B4" s="81" t="s">
        <v>1</v>
      </c>
      <c r="C4" s="85" t="s">
        <v>15</v>
      </c>
      <c r="D4" s="85"/>
      <c r="E4" s="85"/>
      <c r="F4" s="85" t="s">
        <v>16</v>
      </c>
      <c r="G4" s="85"/>
      <c r="H4" s="85"/>
      <c r="I4" s="46"/>
    </row>
    <row r="5" spans="1:9" ht="94.5" x14ac:dyDescent="0.25">
      <c r="A5" s="81"/>
      <c r="B5" s="81"/>
      <c r="C5" s="56" t="s">
        <v>178</v>
      </c>
      <c r="D5" s="56" t="s">
        <v>177</v>
      </c>
      <c r="E5" s="56" t="s">
        <v>173</v>
      </c>
      <c r="F5" s="56" t="s">
        <v>174</v>
      </c>
      <c r="G5" s="56" t="s">
        <v>175</v>
      </c>
      <c r="H5" s="56" t="s">
        <v>176</v>
      </c>
      <c r="I5" s="47" t="s">
        <v>24</v>
      </c>
    </row>
    <row r="6" spans="1:9" ht="47.25" x14ac:dyDescent="0.25">
      <c r="A6" s="56"/>
      <c r="B6" s="11" t="s">
        <v>2</v>
      </c>
      <c r="C6" s="23">
        <f>SUM(C7:C23)</f>
        <v>51.160622101694919</v>
      </c>
      <c r="D6" s="23">
        <f>SUM(D7:D23)</f>
        <v>6.1263795000000005</v>
      </c>
      <c r="E6" s="51">
        <f>D6/C6</f>
        <v>0.11974794770521442</v>
      </c>
      <c r="F6" s="23">
        <f>SUM(F7:F23)</f>
        <v>51.252622101694918</v>
      </c>
      <c r="G6" s="23">
        <f>SUM(G7:G23)</f>
        <v>6.7332527800000008</v>
      </c>
      <c r="H6" s="53">
        <f>G6/F6</f>
        <v>0.13137382057526639</v>
      </c>
      <c r="I6" s="47"/>
    </row>
    <row r="7" spans="1:9" ht="34.5" customHeight="1" x14ac:dyDescent="0.25">
      <c r="A7" s="39">
        <v>4</v>
      </c>
      <c r="B7" s="40" t="s">
        <v>170</v>
      </c>
      <c r="C7" s="43">
        <v>0</v>
      </c>
      <c r="D7" s="43">
        <v>1.8149999999999999E-2</v>
      </c>
      <c r="E7" s="52" t="s">
        <v>25</v>
      </c>
      <c r="F7" s="43">
        <f>92/1000</f>
        <v>9.1999999999999998E-2</v>
      </c>
      <c r="G7" s="43">
        <v>9.9854319999999996E-2</v>
      </c>
      <c r="H7" s="54">
        <f>G7/F7</f>
        <v>1.0853730434782609</v>
      </c>
      <c r="I7" s="46"/>
    </row>
    <row r="8" spans="1:9" ht="15.75" x14ac:dyDescent="0.25">
      <c r="A8" s="39">
        <v>5</v>
      </c>
      <c r="B8" s="58" t="s">
        <v>171</v>
      </c>
      <c r="C8" s="43">
        <v>0</v>
      </c>
      <c r="D8" s="43">
        <v>0</v>
      </c>
      <c r="E8" s="52" t="s">
        <v>25</v>
      </c>
      <c r="F8" s="43"/>
      <c r="G8" s="43">
        <v>0</v>
      </c>
      <c r="H8" s="54" t="e">
        <f t="shared" ref="H8:H20" si="0">G8/F8</f>
        <v>#DIV/0!</v>
      </c>
      <c r="I8" s="46"/>
    </row>
    <row r="9" spans="1:9" ht="15.75" x14ac:dyDescent="0.25">
      <c r="A9" s="39">
        <v>6</v>
      </c>
      <c r="B9" s="58" t="s">
        <v>171</v>
      </c>
      <c r="C9" s="43">
        <v>0</v>
      </c>
      <c r="D9" s="43">
        <v>0</v>
      </c>
      <c r="E9" s="52" t="s">
        <v>25</v>
      </c>
      <c r="F9" s="43"/>
      <c r="G9" s="43">
        <v>0</v>
      </c>
      <c r="H9" s="54" t="e">
        <f t="shared" si="0"/>
        <v>#DIV/0!</v>
      </c>
      <c r="I9" s="46"/>
    </row>
    <row r="10" spans="1:9" ht="15.75" x14ac:dyDescent="0.25">
      <c r="A10" s="39">
        <v>7</v>
      </c>
      <c r="B10" s="58" t="s">
        <v>172</v>
      </c>
      <c r="C10" s="43">
        <v>0</v>
      </c>
      <c r="D10" s="43">
        <v>0.12369371</v>
      </c>
      <c r="E10" s="52" t="s">
        <v>25</v>
      </c>
      <c r="F10" s="43"/>
      <c r="G10" s="43">
        <v>0.63929956999999993</v>
      </c>
      <c r="H10" s="54" t="e">
        <f t="shared" si="0"/>
        <v>#DIV/0!</v>
      </c>
    </row>
    <row r="11" spans="1:9" ht="15.75" x14ac:dyDescent="0.25">
      <c r="A11" s="39">
        <v>8</v>
      </c>
      <c r="B11" s="58" t="s">
        <v>126</v>
      </c>
      <c r="C11" s="43">
        <v>0.48</v>
      </c>
      <c r="D11" s="43">
        <v>0.39800000000000002</v>
      </c>
      <c r="E11" s="52">
        <f>D11/C11</f>
        <v>0.82916666666666672</v>
      </c>
      <c r="F11" s="43">
        <f>C11</f>
        <v>0.48</v>
      </c>
      <c r="G11" s="43">
        <v>0.39762966999999999</v>
      </c>
      <c r="H11" s="54">
        <f t="shared" si="0"/>
        <v>0.82839514583333329</v>
      </c>
    </row>
    <row r="12" spans="1:9" ht="15.75" x14ac:dyDescent="0.25">
      <c r="A12" s="39">
        <v>16</v>
      </c>
      <c r="B12" s="58" t="s">
        <v>162</v>
      </c>
      <c r="C12" s="43">
        <v>24</v>
      </c>
      <c r="D12" s="43">
        <v>0</v>
      </c>
      <c r="E12" s="52">
        <f t="shared" ref="E12:E20" si="1">D12/C12</f>
        <v>0</v>
      </c>
      <c r="F12" s="43">
        <f t="shared" ref="F12:F20" si="2">C12</f>
        <v>24</v>
      </c>
      <c r="G12" s="43">
        <v>0</v>
      </c>
      <c r="H12" s="54">
        <f t="shared" si="0"/>
        <v>0</v>
      </c>
    </row>
    <row r="13" spans="1:9" ht="15.75" x14ac:dyDescent="0.25">
      <c r="A13" s="39">
        <v>17</v>
      </c>
      <c r="B13" s="58" t="s">
        <v>163</v>
      </c>
      <c r="C13" s="43">
        <v>0.77</v>
      </c>
      <c r="D13" s="43">
        <v>0</v>
      </c>
      <c r="E13" s="52">
        <f t="shared" si="1"/>
        <v>0</v>
      </c>
      <c r="F13" s="43">
        <f t="shared" si="2"/>
        <v>0.77</v>
      </c>
      <c r="G13" s="43">
        <v>0</v>
      </c>
      <c r="H13" s="54">
        <f t="shared" si="0"/>
        <v>0</v>
      </c>
    </row>
    <row r="14" spans="1:9" ht="15.75" x14ac:dyDescent="0.25">
      <c r="A14" s="39">
        <v>18</v>
      </c>
      <c r="B14" s="58" t="s">
        <v>164</v>
      </c>
      <c r="C14" s="43">
        <v>1.1013203389830502</v>
      </c>
      <c r="D14" s="43">
        <v>1.10132034</v>
      </c>
      <c r="E14" s="52">
        <f t="shared" si="1"/>
        <v>1.0000000009233916</v>
      </c>
      <c r="F14" s="43">
        <f t="shared" si="2"/>
        <v>1.1013203389830502</v>
      </c>
      <c r="G14" s="43">
        <v>1.10132034</v>
      </c>
      <c r="H14" s="54">
        <f t="shared" si="0"/>
        <v>1.0000000009233916</v>
      </c>
    </row>
    <row r="15" spans="1:9" ht="15.75" x14ac:dyDescent="0.25">
      <c r="A15" s="39">
        <v>19</v>
      </c>
      <c r="B15" s="58" t="s">
        <v>165</v>
      </c>
      <c r="C15" s="43">
        <v>0.95267877966101699</v>
      </c>
      <c r="D15" s="43">
        <v>0.95267877999999995</v>
      </c>
      <c r="E15" s="52">
        <f t="shared" si="1"/>
        <v>1.0000000003558209</v>
      </c>
      <c r="F15" s="43">
        <f t="shared" si="2"/>
        <v>0.95267877966101699</v>
      </c>
      <c r="G15" s="43">
        <v>0.95267877999999995</v>
      </c>
      <c r="H15" s="54">
        <f t="shared" si="0"/>
        <v>1.0000000003558209</v>
      </c>
    </row>
    <row r="16" spans="1:9" ht="15.75" x14ac:dyDescent="0.25">
      <c r="A16" s="39">
        <v>20</v>
      </c>
      <c r="B16" s="58" t="s">
        <v>166</v>
      </c>
      <c r="C16" s="43">
        <v>0.25883484745762703</v>
      </c>
      <c r="D16" s="43">
        <v>0.24653666999999999</v>
      </c>
      <c r="E16" s="52">
        <f t="shared" si="1"/>
        <v>0.95248639208196129</v>
      </c>
      <c r="F16" s="43">
        <f t="shared" si="2"/>
        <v>0.25883484745762703</v>
      </c>
      <c r="G16" s="43">
        <v>0.24653666999999999</v>
      </c>
      <c r="H16" s="54">
        <f t="shared" si="0"/>
        <v>0.95248639208196129</v>
      </c>
    </row>
    <row r="17" spans="1:8" ht="15.75" x14ac:dyDescent="0.25">
      <c r="A17" s="39">
        <v>21</v>
      </c>
      <c r="B17" s="58" t="s">
        <v>139</v>
      </c>
      <c r="C17" s="43">
        <v>3.0485000000000002</v>
      </c>
      <c r="D17" s="43">
        <v>3.0485000000000002</v>
      </c>
      <c r="E17" s="52">
        <f t="shared" si="1"/>
        <v>1</v>
      </c>
      <c r="F17" s="43">
        <f t="shared" si="2"/>
        <v>3.0485000000000002</v>
      </c>
      <c r="G17" s="43">
        <v>3.0485000000000002</v>
      </c>
      <c r="H17" s="54">
        <f t="shared" si="0"/>
        <v>1</v>
      </c>
    </row>
    <row r="18" spans="1:8" ht="15.75" x14ac:dyDescent="0.25">
      <c r="A18" s="39">
        <v>22</v>
      </c>
      <c r="B18" s="58" t="s">
        <v>167</v>
      </c>
      <c r="C18" s="43">
        <v>6.2E-2</v>
      </c>
      <c r="D18" s="43">
        <v>6.2E-2</v>
      </c>
      <c r="E18" s="52">
        <f t="shared" si="1"/>
        <v>1</v>
      </c>
      <c r="F18" s="43">
        <f t="shared" si="2"/>
        <v>6.2E-2</v>
      </c>
      <c r="G18" s="43">
        <v>6.2E-2</v>
      </c>
      <c r="H18" s="54">
        <f t="shared" si="0"/>
        <v>1</v>
      </c>
    </row>
    <row r="19" spans="1:8" ht="15.75" x14ac:dyDescent="0.25">
      <c r="A19" s="39">
        <v>23</v>
      </c>
      <c r="B19" s="58" t="s">
        <v>141</v>
      </c>
      <c r="C19" s="43">
        <v>1.4872881355932199</v>
      </c>
      <c r="D19" s="43">
        <v>0</v>
      </c>
      <c r="E19" s="52">
        <f t="shared" si="1"/>
        <v>0</v>
      </c>
      <c r="F19" s="43">
        <f t="shared" si="2"/>
        <v>1.4872881355932199</v>
      </c>
      <c r="G19" s="43">
        <v>0</v>
      </c>
      <c r="H19" s="54">
        <f t="shared" si="0"/>
        <v>0</v>
      </c>
    </row>
    <row r="20" spans="1:8" ht="15.75" x14ac:dyDescent="0.25">
      <c r="A20" s="39">
        <v>24</v>
      </c>
      <c r="B20" s="58" t="s">
        <v>168</v>
      </c>
      <c r="C20" s="43">
        <v>19</v>
      </c>
      <c r="D20" s="43">
        <v>0</v>
      </c>
      <c r="E20" s="52">
        <f t="shared" si="1"/>
        <v>0</v>
      </c>
      <c r="F20" s="43">
        <f t="shared" si="2"/>
        <v>19</v>
      </c>
      <c r="G20" s="43">
        <v>0</v>
      </c>
      <c r="H20" s="54">
        <f t="shared" si="0"/>
        <v>0</v>
      </c>
    </row>
    <row r="21" spans="1:8" ht="15.75" x14ac:dyDescent="0.25">
      <c r="A21" s="39">
        <v>28</v>
      </c>
      <c r="B21" s="58" t="s">
        <v>88</v>
      </c>
      <c r="C21" s="43">
        <v>0</v>
      </c>
      <c r="D21" s="43">
        <v>0</v>
      </c>
      <c r="E21" s="52" t="s">
        <v>25</v>
      </c>
      <c r="F21" s="43"/>
      <c r="G21" s="43">
        <v>9.6536799999999996E-3</v>
      </c>
      <c r="H21" s="54" t="s">
        <v>25</v>
      </c>
    </row>
    <row r="22" spans="1:8" ht="15.75" x14ac:dyDescent="0.25">
      <c r="A22" s="39">
        <v>29</v>
      </c>
      <c r="B22" s="58" t="s">
        <v>169</v>
      </c>
      <c r="C22" s="43">
        <v>0</v>
      </c>
      <c r="D22" s="43">
        <v>0.13300000000000001</v>
      </c>
      <c r="E22" s="52" t="s">
        <v>25</v>
      </c>
      <c r="F22" s="43"/>
      <c r="G22" s="43">
        <v>0.13300000000000001</v>
      </c>
      <c r="H22" s="54" t="s">
        <v>25</v>
      </c>
    </row>
    <row r="23" spans="1:8" ht="15.75" x14ac:dyDescent="0.25">
      <c r="A23" s="39">
        <v>30</v>
      </c>
      <c r="B23" s="58" t="s">
        <v>160</v>
      </c>
      <c r="C23" s="43">
        <v>0</v>
      </c>
      <c r="D23" s="43">
        <v>4.2500000000000003E-2</v>
      </c>
      <c r="E23" s="52" t="s">
        <v>25</v>
      </c>
      <c r="F23" s="43"/>
      <c r="G23" s="43">
        <v>4.2779749999999998E-2</v>
      </c>
      <c r="H23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zoomScale="55" zoomScaleNormal="55" workbookViewId="0">
      <pane xSplit="1" ySplit="5" topLeftCell="B14" activePane="bottomRight" state="frozen"/>
      <selection pane="topRight" activeCell="B1" sqref="B1"/>
      <selection pane="bottomLeft" activeCell="A3" sqref="A3"/>
      <selection pane="bottomRight" activeCell="B16" sqref="B16:H16"/>
    </sheetView>
  </sheetViews>
  <sheetFormatPr defaultRowHeight="15" x14ac:dyDescent="0.25"/>
  <cols>
    <col min="1" max="1" width="9.140625" style="57"/>
    <col min="2" max="2" width="74.42578125" style="57" customWidth="1"/>
    <col min="3" max="3" width="46.28515625" style="57" customWidth="1"/>
    <col min="4" max="4" width="45.2851562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80" t="s">
        <v>179</v>
      </c>
      <c r="B2" s="80"/>
      <c r="C2" s="80"/>
      <c r="D2" s="80"/>
      <c r="E2" s="80"/>
      <c r="F2" s="80"/>
      <c r="G2" s="80"/>
      <c r="H2" s="80"/>
    </row>
    <row r="3" spans="1:10" ht="15.75" x14ac:dyDescent="0.25">
      <c r="A3" s="55"/>
      <c r="B3" s="80" t="s">
        <v>105</v>
      </c>
      <c r="C3" s="80"/>
      <c r="D3" s="80"/>
      <c r="E3" s="80"/>
      <c r="F3" s="80"/>
      <c r="G3" s="80"/>
      <c r="H3" s="80"/>
    </row>
    <row r="5" spans="1:10" ht="183.75" customHeight="1" x14ac:dyDescent="0.25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65" t="s">
        <v>29</v>
      </c>
      <c r="G5" s="56" t="s">
        <v>30</v>
      </c>
      <c r="H5" s="56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3">
        <v>58.189</v>
      </c>
      <c r="G6" s="22"/>
      <c r="H6" s="22"/>
    </row>
    <row r="7" spans="1:10" ht="189" x14ac:dyDescent="0.25">
      <c r="A7" s="8">
        <v>1</v>
      </c>
      <c r="B7" s="13" t="s">
        <v>181</v>
      </c>
      <c r="C7" s="13" t="s">
        <v>192</v>
      </c>
      <c r="D7" s="13" t="s">
        <v>202</v>
      </c>
      <c r="E7" s="8" t="s">
        <v>48</v>
      </c>
      <c r="F7" s="62" t="s">
        <v>218</v>
      </c>
      <c r="G7" s="8" t="s">
        <v>150</v>
      </c>
      <c r="H7" s="8" t="s">
        <v>80</v>
      </c>
      <c r="J7" s="60"/>
    </row>
    <row r="8" spans="1:10" ht="173.25" x14ac:dyDescent="0.25">
      <c r="A8" s="8">
        <v>2</v>
      </c>
      <c r="B8" s="13" t="s">
        <v>182</v>
      </c>
      <c r="C8" s="13" t="s">
        <v>193</v>
      </c>
      <c r="D8" s="13" t="s">
        <v>203</v>
      </c>
      <c r="E8" s="8" t="s">
        <v>48</v>
      </c>
      <c r="F8" s="62" t="s">
        <v>210</v>
      </c>
      <c r="G8" s="8" t="s">
        <v>150</v>
      </c>
      <c r="H8" s="8" t="s">
        <v>80</v>
      </c>
      <c r="J8" s="60"/>
    </row>
    <row r="9" spans="1:10" ht="94.5" x14ac:dyDescent="0.25">
      <c r="A9" s="8">
        <v>3</v>
      </c>
      <c r="B9" s="13" t="s">
        <v>183</v>
      </c>
      <c r="C9" s="13" t="s">
        <v>194</v>
      </c>
      <c r="D9" s="13" t="s">
        <v>204</v>
      </c>
      <c r="E9" s="8" t="s">
        <v>48</v>
      </c>
      <c r="F9" s="62" t="s">
        <v>211</v>
      </c>
      <c r="G9" s="8" t="s">
        <v>150</v>
      </c>
      <c r="H9" s="8" t="s">
        <v>80</v>
      </c>
      <c r="J9" s="60"/>
    </row>
    <row r="10" spans="1:10" ht="47.25" x14ac:dyDescent="0.25">
      <c r="A10" s="8">
        <v>4</v>
      </c>
      <c r="B10" s="13" t="s">
        <v>184</v>
      </c>
      <c r="C10" s="13" t="s">
        <v>195</v>
      </c>
      <c r="D10" s="13" t="s">
        <v>205</v>
      </c>
      <c r="E10" s="8" t="s">
        <v>48</v>
      </c>
      <c r="F10" s="62" t="s">
        <v>212</v>
      </c>
      <c r="G10" s="8" t="s">
        <v>150</v>
      </c>
      <c r="H10" s="8" t="s">
        <v>80</v>
      </c>
      <c r="J10" s="60"/>
    </row>
    <row r="11" spans="1:10" ht="47.25" x14ac:dyDescent="0.25">
      <c r="A11" s="8">
        <v>5</v>
      </c>
      <c r="B11" s="13" t="s">
        <v>140</v>
      </c>
      <c r="C11" s="13" t="s">
        <v>195</v>
      </c>
      <c r="D11" s="13" t="s">
        <v>205</v>
      </c>
      <c r="E11" s="8" t="s">
        <v>48</v>
      </c>
      <c r="F11" s="62" t="s">
        <v>213</v>
      </c>
      <c r="G11" s="8" t="s">
        <v>150</v>
      </c>
      <c r="H11" s="8" t="s">
        <v>80</v>
      </c>
      <c r="J11" s="60"/>
    </row>
    <row r="12" spans="1:10" ht="110.25" x14ac:dyDescent="0.25">
      <c r="A12" s="8">
        <v>6</v>
      </c>
      <c r="B12" s="13" t="s">
        <v>185</v>
      </c>
      <c r="C12" s="13" t="s">
        <v>196</v>
      </c>
      <c r="D12" s="13" t="s">
        <v>206</v>
      </c>
      <c r="E12" s="8" t="s">
        <v>48</v>
      </c>
      <c r="F12" s="62" t="s">
        <v>214</v>
      </c>
      <c r="G12" s="8" t="s">
        <v>150</v>
      </c>
      <c r="H12" s="8" t="s">
        <v>80</v>
      </c>
      <c r="J12" s="60"/>
    </row>
    <row r="13" spans="1:10" ht="110.25" x14ac:dyDescent="0.25">
      <c r="A13" s="8">
        <v>7</v>
      </c>
      <c r="B13" s="13" t="s">
        <v>186</v>
      </c>
      <c r="C13" s="13" t="s">
        <v>196</v>
      </c>
      <c r="D13" s="13" t="s">
        <v>206</v>
      </c>
      <c r="E13" s="8" t="s">
        <v>48</v>
      </c>
      <c r="F13" s="62" t="s">
        <v>215</v>
      </c>
      <c r="G13" s="8" t="s">
        <v>150</v>
      </c>
      <c r="H13" s="8" t="s">
        <v>80</v>
      </c>
      <c r="J13" s="60"/>
    </row>
    <row r="14" spans="1:10" ht="47.25" x14ac:dyDescent="0.25">
      <c r="A14" s="8">
        <v>8</v>
      </c>
      <c r="B14" s="13" t="s">
        <v>187</v>
      </c>
      <c r="C14" s="13" t="s">
        <v>197</v>
      </c>
      <c r="D14" s="13" t="s">
        <v>207</v>
      </c>
      <c r="E14" s="8" t="s">
        <v>48</v>
      </c>
      <c r="F14" s="62" t="s">
        <v>219</v>
      </c>
      <c r="G14" s="8" t="s">
        <v>150</v>
      </c>
      <c r="H14" s="8" t="s">
        <v>80</v>
      </c>
      <c r="J14" s="60"/>
    </row>
    <row r="15" spans="1:10" ht="157.5" x14ac:dyDescent="0.25">
      <c r="A15" s="8">
        <v>9</v>
      </c>
      <c r="B15" s="13" t="s">
        <v>188</v>
      </c>
      <c r="C15" s="13" t="s">
        <v>198</v>
      </c>
      <c r="D15" s="13" t="s">
        <v>208</v>
      </c>
      <c r="E15" s="8" t="s">
        <v>48</v>
      </c>
      <c r="F15" s="62" t="s">
        <v>180</v>
      </c>
      <c r="G15" s="8" t="s">
        <v>150</v>
      </c>
      <c r="H15" s="8" t="s">
        <v>80</v>
      </c>
      <c r="J15" s="60"/>
    </row>
    <row r="16" spans="1:10" ht="94.5" x14ac:dyDescent="0.25">
      <c r="A16" s="8">
        <v>10</v>
      </c>
      <c r="B16" s="13" t="s">
        <v>189</v>
      </c>
      <c r="C16" s="13" t="s">
        <v>199</v>
      </c>
      <c r="D16" s="13" t="s">
        <v>209</v>
      </c>
      <c r="E16" s="8" t="s">
        <v>48</v>
      </c>
      <c r="F16" s="62" t="s">
        <v>216</v>
      </c>
      <c r="G16" s="8" t="s">
        <v>150</v>
      </c>
      <c r="H16" s="8" t="s">
        <v>80</v>
      </c>
      <c r="J16" s="60"/>
    </row>
    <row r="17" spans="1:10" ht="141.75" x14ac:dyDescent="0.25">
      <c r="A17" s="8">
        <v>11</v>
      </c>
      <c r="B17" s="13" t="s">
        <v>190</v>
      </c>
      <c r="C17" s="13" t="s">
        <v>200</v>
      </c>
      <c r="D17" s="13" t="s">
        <v>201</v>
      </c>
      <c r="E17" s="8" t="s">
        <v>48</v>
      </c>
      <c r="F17" s="62" t="s">
        <v>220</v>
      </c>
      <c r="G17" s="8" t="s">
        <v>150</v>
      </c>
      <c r="H17" s="8" t="s">
        <v>80</v>
      </c>
      <c r="J17" s="60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2016</vt:lpstr>
      <vt:lpstr>2017 Ф3( план)</vt:lpstr>
      <vt:lpstr>2017 прил.(факт)</vt:lpstr>
      <vt:lpstr>2018 Ф3 (план)</vt:lpstr>
      <vt:lpstr>2018 (факт)</vt:lpstr>
      <vt:lpstr>2019 Ф3 (план)</vt:lpstr>
      <vt:lpstr>2019 Ф3 (факт)</vt:lpstr>
      <vt:lpstr>2019 (факт)</vt:lpstr>
      <vt:lpstr>2020 Ф3 (план)</vt:lpstr>
      <vt:lpstr>2020 (факт)</vt:lpstr>
      <vt:lpstr>2021 Ф3 (план)</vt:lpstr>
      <vt:lpstr>2021 (факт)</vt:lpstr>
      <vt:lpstr>2022 Ф3 (план)</vt:lpstr>
      <vt:lpstr>2022 (факт)</vt:lpstr>
      <vt:lpstr>2023 Ф3 (план)</vt:lpstr>
      <vt:lpstr>2024 Ф3 (план)</vt:lpstr>
      <vt:lpstr>2025 Ф3 (план)</vt:lpstr>
      <vt:lpstr>'2017 прил.(факт)'!Область_печати</vt:lpstr>
      <vt:lpstr>'2017 Ф3( план)'!Область_печати</vt:lpstr>
      <vt:lpstr>'2018 Ф3 (план)'!Область_печати</vt:lpstr>
      <vt:lpstr>'2019 Ф3 (план)'!Область_печати</vt:lpstr>
      <vt:lpstr>'2019 Ф3 (факт)'!Область_печати</vt:lpstr>
      <vt:lpstr>'2020 Ф3 (план)'!Область_печати</vt:lpstr>
      <vt:lpstr>'2021 Ф3 (план)'!Область_печати</vt:lpstr>
      <vt:lpstr>'2022 Ф3 (план)'!Область_печати</vt:lpstr>
      <vt:lpstr>'2023 Ф3 (план)'!Область_печати</vt:lpstr>
      <vt:lpstr>'2024 Ф3 (план)'!Область_печати</vt:lpstr>
      <vt:lpstr>'2025 Ф3 (план)'!Область_печати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2023-04-27T04:00:13Z</dcterms:modified>
</cp:coreProperties>
</file>